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MUG\Downloads\"/>
    </mc:Choice>
  </mc:AlternateContent>
  <xr:revisionPtr revIDLastSave="0" documentId="13_ncr:1_{4B2C1468-100A-477A-B502-3716C78F08D1}" xr6:coauthVersionLast="47" xr6:coauthVersionMax="47" xr10:uidLastSave="{00000000-0000-0000-0000-000000000000}"/>
  <bookViews>
    <workbookView xWindow="-120" yWindow="-120" windowWidth="29040" windowHeight="15720" tabRatio="801" firstSheet="1" activeTab="1" xr2:uid="{00000000-000D-0000-FFFF-FFFF00000000}"/>
  </bookViews>
  <sheets>
    <sheet name="RH -dissidio_2024_1ºano" sheetId="16" state="hidden" r:id="rId1"/>
    <sheet name="DEMONST. REMANEJ." sheetId="11" r:id="rId2"/>
    <sheet name="CRONOGRAMA" sheetId="12" r:id="rId3"/>
    <sheet name="RH " sheetId="1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" i="12" l="1"/>
  <c r="Q38" i="19"/>
  <c r="Q39" i="19" s="1"/>
  <c r="Q37" i="19"/>
  <c r="Q34" i="19"/>
  <c r="Q9" i="19"/>
  <c r="Q10" i="19"/>
  <c r="Q11" i="19"/>
  <c r="Q12" i="19"/>
  <c r="Q13" i="19"/>
  <c r="Q14" i="19"/>
  <c r="Q15" i="19"/>
  <c r="Q16" i="19"/>
  <c r="Q17" i="19"/>
  <c r="Q18" i="19"/>
  <c r="Q19" i="19"/>
  <c r="Q8" i="19"/>
  <c r="N20" i="19"/>
  <c r="I58" i="19"/>
  <c r="I57" i="19"/>
  <c r="E57" i="19"/>
  <c r="I56" i="19"/>
  <c r="E56" i="19"/>
  <c r="I55" i="19"/>
  <c r="E55" i="19"/>
  <c r="I54" i="19"/>
  <c r="E54" i="19"/>
  <c r="I53" i="19"/>
  <c r="E53" i="19"/>
  <c r="I52" i="19"/>
  <c r="E52" i="19"/>
  <c r="I51" i="19"/>
  <c r="E51" i="19"/>
  <c r="I50" i="19"/>
  <c r="E50" i="19"/>
  <c r="I49" i="19"/>
  <c r="E49" i="19"/>
  <c r="I48" i="19"/>
  <c r="E48" i="19"/>
  <c r="I47" i="19"/>
  <c r="E47" i="19"/>
  <c r="N39" i="19"/>
  <c r="H39" i="19"/>
  <c r="R38" i="19"/>
  <c r="O38" i="19"/>
  <c r="L38" i="19"/>
  <c r="K38" i="19"/>
  <c r="E38" i="19"/>
  <c r="R37" i="19"/>
  <c r="R39" i="19" s="1"/>
  <c r="O37" i="19"/>
  <c r="L37" i="19"/>
  <c r="K37" i="19"/>
  <c r="M37" i="19" s="1"/>
  <c r="E37" i="19"/>
  <c r="T34" i="19"/>
  <c r="S34" i="19"/>
  <c r="H34" i="19"/>
  <c r="R33" i="19"/>
  <c r="O33" i="19"/>
  <c r="K33" i="19"/>
  <c r="E33" i="19"/>
  <c r="R32" i="19"/>
  <c r="O32" i="19"/>
  <c r="K32" i="19"/>
  <c r="E32" i="19"/>
  <c r="R31" i="19"/>
  <c r="O31" i="19"/>
  <c r="K31" i="19"/>
  <c r="E31" i="19"/>
  <c r="R30" i="19"/>
  <c r="O30" i="19"/>
  <c r="K30" i="19"/>
  <c r="E30" i="19"/>
  <c r="L30" i="19" s="1"/>
  <c r="R29" i="19"/>
  <c r="O29" i="19"/>
  <c r="K29" i="19"/>
  <c r="E29" i="19"/>
  <c r="L29" i="19" s="1"/>
  <c r="R28" i="19"/>
  <c r="O28" i="19"/>
  <c r="L28" i="19"/>
  <c r="K28" i="19"/>
  <c r="M28" i="19" s="1"/>
  <c r="E28" i="19"/>
  <c r="R27" i="19"/>
  <c r="O27" i="19"/>
  <c r="N34" i="19"/>
  <c r="L27" i="19"/>
  <c r="K27" i="19"/>
  <c r="M27" i="19" s="1"/>
  <c r="E27" i="19"/>
  <c r="R26" i="19"/>
  <c r="O26" i="19"/>
  <c r="L26" i="19"/>
  <c r="K26" i="19"/>
  <c r="E26" i="19"/>
  <c r="R25" i="19"/>
  <c r="O25" i="19"/>
  <c r="L25" i="19"/>
  <c r="K25" i="19"/>
  <c r="E25" i="19"/>
  <c r="R24" i="19"/>
  <c r="O24" i="19"/>
  <c r="K24" i="19"/>
  <c r="E24" i="19"/>
  <c r="L24" i="19" s="1"/>
  <c r="R23" i="19"/>
  <c r="O23" i="19"/>
  <c r="K23" i="19"/>
  <c r="E23" i="19"/>
  <c r="L23" i="19" s="1"/>
  <c r="T20" i="19"/>
  <c r="S20" i="19"/>
  <c r="H20" i="19"/>
  <c r="R19" i="19"/>
  <c r="O19" i="19"/>
  <c r="K19" i="19"/>
  <c r="E19" i="19"/>
  <c r="L19" i="19" s="1"/>
  <c r="R18" i="19"/>
  <c r="O18" i="19"/>
  <c r="K18" i="19"/>
  <c r="E18" i="19"/>
  <c r="L18" i="19" s="1"/>
  <c r="R17" i="19"/>
  <c r="O17" i="19"/>
  <c r="K17" i="19"/>
  <c r="E17" i="19"/>
  <c r="L17" i="19" s="1"/>
  <c r="R16" i="19"/>
  <c r="O16" i="19"/>
  <c r="L16" i="19"/>
  <c r="K16" i="19"/>
  <c r="M16" i="19" s="1"/>
  <c r="P16" i="19" s="1"/>
  <c r="E16" i="19"/>
  <c r="R15" i="19"/>
  <c r="O15" i="19"/>
  <c r="L15" i="19"/>
  <c r="K15" i="19"/>
  <c r="M15" i="19" s="1"/>
  <c r="E15" i="19"/>
  <c r="R14" i="19"/>
  <c r="O14" i="19"/>
  <c r="K14" i="19"/>
  <c r="E14" i="19"/>
  <c r="L14" i="19" s="1"/>
  <c r="R13" i="19"/>
  <c r="O13" i="19"/>
  <c r="K13" i="19"/>
  <c r="E13" i="19"/>
  <c r="R12" i="19"/>
  <c r="O12" i="19"/>
  <c r="K12" i="19"/>
  <c r="E12" i="19"/>
  <c r="R11" i="19"/>
  <c r="O11" i="19"/>
  <c r="K11" i="19"/>
  <c r="E11" i="19"/>
  <c r="M11" i="19" s="1"/>
  <c r="R10" i="19"/>
  <c r="O10" i="19"/>
  <c r="K10" i="19"/>
  <c r="M10" i="19" s="1"/>
  <c r="E10" i="19"/>
  <c r="L10" i="19" s="1"/>
  <c r="R9" i="19"/>
  <c r="O9" i="19"/>
  <c r="K9" i="19"/>
  <c r="E9" i="19"/>
  <c r="L9" i="19" s="1"/>
  <c r="R8" i="19"/>
  <c r="O8" i="19"/>
  <c r="K8" i="19"/>
  <c r="E8" i="19"/>
  <c r="L8" i="19" s="1"/>
  <c r="H20" i="16"/>
  <c r="S41" i="16"/>
  <c r="S34" i="16"/>
  <c r="T34" i="16"/>
  <c r="T41" i="16" s="1"/>
  <c r="S39" i="16"/>
  <c r="T39" i="16"/>
  <c r="T20" i="16"/>
  <c r="S20" i="16"/>
  <c r="P15" i="19" l="1"/>
  <c r="P10" i="19"/>
  <c r="U10" i="19" s="1"/>
  <c r="P11" i="19"/>
  <c r="V11" i="19" s="1"/>
  <c r="M24" i="19"/>
  <c r="P24" i="19" s="1"/>
  <c r="V24" i="19" s="1"/>
  <c r="R20" i="19"/>
  <c r="S41" i="19"/>
  <c r="M17" i="19"/>
  <c r="M9" i="19"/>
  <c r="T41" i="19"/>
  <c r="M25" i="19"/>
  <c r="P25" i="19" s="1"/>
  <c r="V25" i="19" s="1"/>
  <c r="O39" i="19"/>
  <c r="I59" i="19"/>
  <c r="B6" i="11" s="1"/>
  <c r="M23" i="19"/>
  <c r="M30" i="19"/>
  <c r="P30" i="19" s="1"/>
  <c r="W30" i="19" s="1"/>
  <c r="X30" i="19" s="1"/>
  <c r="M18" i="19"/>
  <c r="P18" i="19" s="1"/>
  <c r="U18" i="19" s="1"/>
  <c r="M38" i="19"/>
  <c r="P38" i="19" s="1"/>
  <c r="W38" i="19" s="1"/>
  <c r="X38" i="19" s="1"/>
  <c r="P28" i="19"/>
  <c r="V28" i="19" s="1"/>
  <c r="R34" i="19"/>
  <c r="R41" i="19" s="1"/>
  <c r="M26" i="19"/>
  <c r="P26" i="19" s="1"/>
  <c r="M29" i="19"/>
  <c r="P29" i="19" s="1"/>
  <c r="V29" i="19" s="1"/>
  <c r="M19" i="19"/>
  <c r="P19" i="19" s="1"/>
  <c r="U19" i="19" s="1"/>
  <c r="M8" i="19"/>
  <c r="M14" i="19"/>
  <c r="Q20" i="19"/>
  <c r="Q41" i="19" s="1"/>
  <c r="W16" i="19"/>
  <c r="X16" i="19" s="1"/>
  <c r="L39" i="19"/>
  <c r="M31" i="19"/>
  <c r="P31" i="19" s="1"/>
  <c r="U31" i="19" s="1"/>
  <c r="M32" i="19"/>
  <c r="P32" i="19" s="1"/>
  <c r="V32" i="19" s="1"/>
  <c r="O34" i="19"/>
  <c r="M33" i="19"/>
  <c r="P33" i="19" s="1"/>
  <c r="V33" i="19" s="1"/>
  <c r="M12" i="19"/>
  <c r="P12" i="19" s="1"/>
  <c r="U12" i="19" s="1"/>
  <c r="M13" i="19"/>
  <c r="P17" i="19"/>
  <c r="V17" i="19" s="1"/>
  <c r="O20" i="19"/>
  <c r="P9" i="19"/>
  <c r="V9" i="19" s="1"/>
  <c r="P14" i="19"/>
  <c r="V14" i="19" s="1"/>
  <c r="P8" i="19"/>
  <c r="V15" i="19"/>
  <c r="U15" i="19"/>
  <c r="V27" i="19"/>
  <c r="U27" i="19"/>
  <c r="U32" i="19"/>
  <c r="P37" i="19"/>
  <c r="L11" i="19"/>
  <c r="L12" i="19"/>
  <c r="L13" i="19"/>
  <c r="P23" i="19"/>
  <c r="L31" i="19"/>
  <c r="L32" i="19"/>
  <c r="L33" i="19"/>
  <c r="U11" i="19" l="1"/>
  <c r="V10" i="19"/>
  <c r="W10" i="19" s="1"/>
  <c r="X10" i="19" s="1"/>
  <c r="U14" i="19"/>
  <c r="M39" i="19"/>
  <c r="U28" i="19"/>
  <c r="U24" i="19"/>
  <c r="U26" i="19"/>
  <c r="V26" i="19"/>
  <c r="U25" i="19"/>
  <c r="W25" i="19" s="1"/>
  <c r="X25" i="19" s="1"/>
  <c r="V19" i="19"/>
  <c r="W19" i="19" s="1"/>
  <c r="X19" i="19" s="1"/>
  <c r="W28" i="19"/>
  <c r="X28" i="19" s="1"/>
  <c r="U33" i="19"/>
  <c r="W33" i="19" s="1"/>
  <c r="X33" i="19" s="1"/>
  <c r="W24" i="19"/>
  <c r="X24" i="19" s="1"/>
  <c r="U17" i="19"/>
  <c r="W17" i="19" s="1"/>
  <c r="X17" i="19" s="1"/>
  <c r="V12" i="19"/>
  <c r="W12" i="19" s="1"/>
  <c r="X12" i="19" s="1"/>
  <c r="W27" i="19"/>
  <c r="X27" i="19" s="1"/>
  <c r="U9" i="19"/>
  <c r="W9" i="19" s="1"/>
  <c r="X9" i="19" s="1"/>
  <c r="V18" i="19"/>
  <c r="W18" i="19" s="1"/>
  <c r="X18" i="19" s="1"/>
  <c r="M20" i="19"/>
  <c r="V31" i="19"/>
  <c r="W31" i="19" s="1"/>
  <c r="X31" i="19" s="1"/>
  <c r="U29" i="19"/>
  <c r="W29" i="19" s="1"/>
  <c r="X29" i="19" s="1"/>
  <c r="X13" i="19"/>
  <c r="L34" i="19"/>
  <c r="W32" i="19"/>
  <c r="X32" i="19" s="1"/>
  <c r="W26" i="19"/>
  <c r="X26" i="19" s="1"/>
  <c r="M34" i="19"/>
  <c r="L20" i="19"/>
  <c r="W14" i="19"/>
  <c r="X14" i="19" s="1"/>
  <c r="W15" i="19"/>
  <c r="X15" i="19" s="1"/>
  <c r="W11" i="19"/>
  <c r="X11" i="19" s="1"/>
  <c r="V23" i="19"/>
  <c r="P34" i="19"/>
  <c r="U23" i="19"/>
  <c r="V37" i="19"/>
  <c r="V39" i="19" s="1"/>
  <c r="U37" i="19"/>
  <c r="U39" i="19" s="1"/>
  <c r="P39" i="19"/>
  <c r="P20" i="19"/>
  <c r="V8" i="19"/>
  <c r="U8" i="19"/>
  <c r="V34" i="19" l="1"/>
  <c r="V20" i="19"/>
  <c r="W37" i="19"/>
  <c r="W39" i="19" s="1"/>
  <c r="W8" i="19"/>
  <c r="W20" i="19" s="1"/>
  <c r="U20" i="19"/>
  <c r="U34" i="19"/>
  <c r="P41" i="19"/>
  <c r="W23" i="19"/>
  <c r="U41" i="19" l="1"/>
  <c r="V41" i="19"/>
  <c r="X8" i="19"/>
  <c r="X20" i="19" s="1"/>
  <c r="X37" i="19"/>
  <c r="X39" i="19" s="1"/>
  <c r="X23" i="19"/>
  <c r="X34" i="19" s="1"/>
  <c r="W34" i="19"/>
  <c r="W41" i="19" s="1"/>
  <c r="X41" i="19" l="1"/>
  <c r="B1" i="19" l="1"/>
  <c r="B5" i="11"/>
  <c r="I61" i="19"/>
  <c r="R38" i="16" l="1"/>
  <c r="R37" i="16"/>
  <c r="R33" i="16"/>
  <c r="R32" i="16"/>
  <c r="R31" i="16"/>
  <c r="R30" i="16"/>
  <c r="R29" i="16"/>
  <c r="R28" i="16"/>
  <c r="R27" i="16"/>
  <c r="R26" i="16"/>
  <c r="R25" i="16"/>
  <c r="R24" i="16"/>
  <c r="R23" i="16"/>
  <c r="R9" i="16"/>
  <c r="R10" i="16"/>
  <c r="R11" i="16"/>
  <c r="R12" i="16"/>
  <c r="R13" i="16"/>
  <c r="R14" i="16"/>
  <c r="R15" i="16"/>
  <c r="R16" i="16"/>
  <c r="R17" i="16"/>
  <c r="R18" i="16"/>
  <c r="R19" i="16"/>
  <c r="R8" i="16"/>
  <c r="R39" i="16"/>
  <c r="N39" i="16"/>
  <c r="Q8" i="16"/>
  <c r="O8" i="16"/>
  <c r="O20" i="16" s="1"/>
  <c r="K8" i="16"/>
  <c r="E8" i="16"/>
  <c r="I58" i="16"/>
  <c r="I57" i="16"/>
  <c r="E57" i="16"/>
  <c r="I56" i="16"/>
  <c r="E56" i="16"/>
  <c r="I55" i="16"/>
  <c r="E55" i="16"/>
  <c r="I54" i="16"/>
  <c r="E54" i="16"/>
  <c r="I53" i="16"/>
  <c r="E53" i="16"/>
  <c r="I52" i="16"/>
  <c r="E52" i="16"/>
  <c r="I51" i="16"/>
  <c r="E51" i="16"/>
  <c r="I50" i="16"/>
  <c r="E50" i="16"/>
  <c r="I49" i="16"/>
  <c r="E49" i="16"/>
  <c r="I48" i="16"/>
  <c r="E48" i="16"/>
  <c r="I47" i="16"/>
  <c r="E47" i="16"/>
  <c r="H39" i="16"/>
  <c r="Q38" i="16"/>
  <c r="O38" i="16"/>
  <c r="K38" i="16"/>
  <c r="E38" i="16"/>
  <c r="L38" i="16" s="1"/>
  <c r="Q37" i="16"/>
  <c r="O37" i="16"/>
  <c r="O39" i="16" s="1"/>
  <c r="K37" i="16"/>
  <c r="E37" i="16"/>
  <c r="L37" i="16" s="1"/>
  <c r="L39" i="16" s="1"/>
  <c r="H34" i="16"/>
  <c r="Q33" i="16"/>
  <c r="O33" i="16"/>
  <c r="K33" i="16"/>
  <c r="E33" i="16"/>
  <c r="L33" i="16" s="1"/>
  <c r="Q32" i="16"/>
  <c r="O32" i="16"/>
  <c r="K32" i="16"/>
  <c r="E32" i="16"/>
  <c r="L32" i="16" s="1"/>
  <c r="Q31" i="16"/>
  <c r="O31" i="16"/>
  <c r="K31" i="16"/>
  <c r="M31" i="16" s="1"/>
  <c r="E31" i="16"/>
  <c r="L31" i="16" s="1"/>
  <c r="Q30" i="16"/>
  <c r="O30" i="16"/>
  <c r="K30" i="16"/>
  <c r="E30" i="16"/>
  <c r="L30" i="16" s="1"/>
  <c r="Q29" i="16"/>
  <c r="O29" i="16"/>
  <c r="K29" i="16"/>
  <c r="E29" i="16"/>
  <c r="L29" i="16" s="1"/>
  <c r="Q28" i="16"/>
  <c r="O28" i="16"/>
  <c r="K28" i="16"/>
  <c r="E28" i="16"/>
  <c r="L28" i="16" s="1"/>
  <c r="Q27" i="16"/>
  <c r="O27" i="16"/>
  <c r="N27" i="16"/>
  <c r="N34" i="16" s="1"/>
  <c r="K27" i="16"/>
  <c r="E27" i="16"/>
  <c r="L27" i="16" s="1"/>
  <c r="Q26" i="16"/>
  <c r="O26" i="16"/>
  <c r="K26" i="16"/>
  <c r="E26" i="16"/>
  <c r="L26" i="16" s="1"/>
  <c r="Q25" i="16"/>
  <c r="O25" i="16"/>
  <c r="K25" i="16"/>
  <c r="E25" i="16"/>
  <c r="L25" i="16" s="1"/>
  <c r="Q24" i="16"/>
  <c r="O24" i="16"/>
  <c r="K24" i="16"/>
  <c r="E24" i="16"/>
  <c r="L24" i="16" s="1"/>
  <c r="Q23" i="16"/>
  <c r="O23" i="16"/>
  <c r="K23" i="16"/>
  <c r="E23" i="16"/>
  <c r="L23" i="16" s="1"/>
  <c r="Q19" i="16"/>
  <c r="O19" i="16"/>
  <c r="K19" i="16"/>
  <c r="E19" i="16"/>
  <c r="L19" i="16" s="1"/>
  <c r="Q18" i="16"/>
  <c r="O18" i="16"/>
  <c r="K18" i="16"/>
  <c r="E18" i="16"/>
  <c r="L18" i="16" s="1"/>
  <c r="Q17" i="16"/>
  <c r="O17" i="16"/>
  <c r="K17" i="16"/>
  <c r="E17" i="16"/>
  <c r="L17" i="16" s="1"/>
  <c r="Q16" i="16"/>
  <c r="O16" i="16"/>
  <c r="K16" i="16"/>
  <c r="E16" i="16"/>
  <c r="L16" i="16" s="1"/>
  <c r="Q15" i="16"/>
  <c r="O15" i="16"/>
  <c r="K15" i="16"/>
  <c r="E15" i="16"/>
  <c r="L15" i="16" s="1"/>
  <c r="Q14" i="16"/>
  <c r="O14" i="16"/>
  <c r="K14" i="16"/>
  <c r="E14" i="16"/>
  <c r="L14" i="16" s="1"/>
  <c r="Q13" i="16"/>
  <c r="O13" i="16"/>
  <c r="N13" i="16"/>
  <c r="N20" i="16" s="1"/>
  <c r="K13" i="16"/>
  <c r="E13" i="16"/>
  <c r="L13" i="16" s="1"/>
  <c r="Q12" i="16"/>
  <c r="O12" i="16"/>
  <c r="K12" i="16"/>
  <c r="E12" i="16"/>
  <c r="L12" i="16" s="1"/>
  <c r="Q11" i="16"/>
  <c r="O11" i="16"/>
  <c r="K11" i="16"/>
  <c r="M11" i="16" s="1"/>
  <c r="P11" i="16" s="1"/>
  <c r="E11" i="16"/>
  <c r="L11" i="16" s="1"/>
  <c r="Q10" i="16"/>
  <c r="O10" i="16"/>
  <c r="K10" i="16"/>
  <c r="E10" i="16"/>
  <c r="L10" i="16" s="1"/>
  <c r="Q9" i="16"/>
  <c r="O9" i="16"/>
  <c r="K9" i="16"/>
  <c r="M9" i="16" s="1"/>
  <c r="E9" i="16"/>
  <c r="L9" i="16" s="1"/>
  <c r="D26" i="11"/>
  <c r="M13" i="16" l="1"/>
  <c r="Q20" i="16"/>
  <c r="O34" i="16"/>
  <c r="M29" i="16"/>
  <c r="P29" i="16" s="1"/>
  <c r="M32" i="16"/>
  <c r="P32" i="16" s="1"/>
  <c r="Q39" i="16"/>
  <c r="L34" i="16"/>
  <c r="M26" i="16"/>
  <c r="P26" i="16" s="1"/>
  <c r="R20" i="16"/>
  <c r="Q34" i="16"/>
  <c r="M15" i="16"/>
  <c r="P15" i="16" s="1"/>
  <c r="M17" i="16"/>
  <c r="P17" i="16" s="1"/>
  <c r="M23" i="16"/>
  <c r="R34" i="16"/>
  <c r="M14" i="16"/>
  <c r="P14" i="16" s="1"/>
  <c r="M16" i="16"/>
  <c r="P16" i="16" s="1"/>
  <c r="M19" i="16"/>
  <c r="P19" i="16" s="1"/>
  <c r="V19" i="16" s="1"/>
  <c r="M33" i="16"/>
  <c r="P33" i="16" s="1"/>
  <c r="M24" i="16"/>
  <c r="P24" i="16" s="1"/>
  <c r="M8" i="16"/>
  <c r="P8" i="16"/>
  <c r="L8" i="16"/>
  <c r="L20" i="16" s="1"/>
  <c r="P31" i="16"/>
  <c r="M12" i="16"/>
  <c r="P12" i="16" s="1"/>
  <c r="M25" i="16"/>
  <c r="P25" i="16" s="1"/>
  <c r="M28" i="16"/>
  <c r="P28" i="16" s="1"/>
  <c r="M38" i="16"/>
  <c r="P38" i="16" s="1"/>
  <c r="I59" i="16"/>
  <c r="P13" i="16"/>
  <c r="M10" i="16"/>
  <c r="P10" i="16" s="1"/>
  <c r="M18" i="16"/>
  <c r="P18" i="16" s="1"/>
  <c r="M27" i="16"/>
  <c r="P27" i="16" s="1"/>
  <c r="M30" i="16"/>
  <c r="P30" i="16" s="1"/>
  <c r="M37" i="16"/>
  <c r="M39" i="16" s="1"/>
  <c r="P9" i="16"/>
  <c r="U17" i="16"/>
  <c r="V17" i="16"/>
  <c r="U29" i="16"/>
  <c r="V29" i="16"/>
  <c r="V32" i="16"/>
  <c r="U32" i="16"/>
  <c r="U11" i="16"/>
  <c r="W11" i="16" s="1"/>
  <c r="V11" i="16"/>
  <c r="V31" i="16"/>
  <c r="U31" i="16"/>
  <c r="U12" i="16"/>
  <c r="V25" i="16"/>
  <c r="V28" i="16"/>
  <c r="U13" i="16"/>
  <c r="P23" i="16"/>
  <c r="U18" i="16"/>
  <c r="U26" i="16" l="1"/>
  <c r="V26" i="16"/>
  <c r="W26" i="16" s="1"/>
  <c r="X26" i="16" s="1"/>
  <c r="X11" i="16"/>
  <c r="U28" i="16"/>
  <c r="W28" i="16"/>
  <c r="W18" i="16"/>
  <c r="X18" i="16" s="1"/>
  <c r="U27" i="16"/>
  <c r="W27" i="16" s="1"/>
  <c r="V13" i="16"/>
  <c r="W13" i="16"/>
  <c r="X13" i="16" s="1"/>
  <c r="Q41" i="16"/>
  <c r="V14" i="16"/>
  <c r="R41" i="16"/>
  <c r="V15" i="16"/>
  <c r="W15" i="16"/>
  <c r="V10" i="16"/>
  <c r="W38" i="16"/>
  <c r="X38" i="16" s="1"/>
  <c r="W16" i="16"/>
  <c r="X16" i="16" s="1"/>
  <c r="W30" i="16"/>
  <c r="X30" i="16" s="1"/>
  <c r="P37" i="16"/>
  <c r="P39" i="16" s="1"/>
  <c r="V27" i="16"/>
  <c r="U24" i="16"/>
  <c r="W19" i="16"/>
  <c r="X19" i="16" s="1"/>
  <c r="W32" i="16"/>
  <c r="X32" i="16" s="1"/>
  <c r="W29" i="16"/>
  <c r="X29" i="16" s="1"/>
  <c r="W25" i="16"/>
  <c r="V18" i="16"/>
  <c r="U19" i="16"/>
  <c r="W31" i="16"/>
  <c r="X31" i="16" s="1"/>
  <c r="W17" i="16"/>
  <c r="X17" i="16" s="1"/>
  <c r="V33" i="16"/>
  <c r="U33" i="16"/>
  <c r="W33" i="16" s="1"/>
  <c r="U25" i="16"/>
  <c r="V24" i="16"/>
  <c r="U8" i="16"/>
  <c r="P20" i="16"/>
  <c r="U14" i="16"/>
  <c r="W14" i="16" s="1"/>
  <c r="U15" i="16"/>
  <c r="M20" i="16"/>
  <c r="M34" i="16"/>
  <c r="P34" i="16"/>
  <c r="X28" i="16"/>
  <c r="V8" i="16"/>
  <c r="U10" i="16"/>
  <c r="W10" i="16" s="1"/>
  <c r="V12" i="16"/>
  <c r="U23" i="16"/>
  <c r="V23" i="16"/>
  <c r="V37" i="16"/>
  <c r="V39" i="16" s="1"/>
  <c r="U37" i="16"/>
  <c r="U39" i="16" s="1"/>
  <c r="U9" i="16"/>
  <c r="W9" i="16" s="1"/>
  <c r="V9" i="16"/>
  <c r="B24" i="12"/>
  <c r="B9" i="12"/>
  <c r="D9" i="11"/>
  <c r="X25" i="16" l="1"/>
  <c r="X33" i="16"/>
  <c r="P41" i="16"/>
  <c r="U20" i="16"/>
  <c r="V34" i="16"/>
  <c r="V41" i="16" s="1"/>
  <c r="X27" i="16"/>
  <c r="X14" i="16"/>
  <c r="X10" i="16"/>
  <c r="W24" i="16"/>
  <c r="X24" i="16" s="1"/>
  <c r="X15" i="16"/>
  <c r="W12" i="16"/>
  <c r="X12" i="16" s="1"/>
  <c r="U34" i="16"/>
  <c r="W8" i="16"/>
  <c r="X8" i="16" s="1"/>
  <c r="V20" i="16"/>
  <c r="U41" i="16"/>
  <c r="W37" i="16"/>
  <c r="W39" i="16" s="1"/>
  <c r="W23" i="16"/>
  <c r="W34" i="16" l="1"/>
  <c r="W20" i="16"/>
  <c r="W41" i="16" s="1"/>
  <c r="X9" i="16"/>
  <c r="X20" i="16" s="1"/>
  <c r="X23" i="16"/>
  <c r="X34" i="16" s="1"/>
  <c r="X37" i="16"/>
  <c r="X39" i="16" s="1"/>
  <c r="X41" i="16" l="1"/>
  <c r="I61" i="16" l="1"/>
  <c r="B1" i="16"/>
  <c r="B5" i="12" l="1"/>
  <c r="D5" i="11"/>
  <c r="B15" i="12"/>
  <c r="B16" i="12"/>
  <c r="B17" i="12"/>
  <c r="B18" i="12"/>
  <c r="B19" i="12"/>
  <c r="B20" i="12"/>
  <c r="B21" i="12"/>
  <c r="B22" i="12"/>
  <c r="B23" i="12"/>
  <c r="B25" i="12"/>
  <c r="B27" i="12"/>
  <c r="D19" i="11"/>
  <c r="D20" i="11"/>
  <c r="D21" i="11"/>
  <c r="D22" i="11"/>
  <c r="D23" i="11"/>
  <c r="D24" i="11"/>
  <c r="D25" i="11"/>
  <c r="D27" i="11"/>
  <c r="D17" i="11"/>
  <c r="D18" i="11"/>
  <c r="D16" i="11"/>
  <c r="D15" i="11"/>
  <c r="C27" i="12" l="1"/>
  <c r="D27" i="12" s="1"/>
  <c r="E27" i="12" s="1"/>
  <c r="F27" i="12" s="1"/>
  <c r="G27" i="12" s="1"/>
  <c r="H27" i="12" s="1"/>
  <c r="I27" i="12" s="1"/>
  <c r="J27" i="12" s="1"/>
  <c r="K27" i="12" s="1"/>
  <c r="L27" i="12" s="1"/>
  <c r="M27" i="12" s="1"/>
  <c r="N27" i="12"/>
  <c r="N22" i="12"/>
  <c r="N25" i="12"/>
  <c r="N23" i="12"/>
  <c r="C21" i="12"/>
  <c r="C20" i="12"/>
  <c r="D20" i="12" s="1"/>
  <c r="E20" i="12" s="1"/>
  <c r="F20" i="12" s="1"/>
  <c r="G20" i="12" s="1"/>
  <c r="H20" i="12" s="1"/>
  <c r="I20" i="12" s="1"/>
  <c r="J20" i="12" s="1"/>
  <c r="K20" i="12" s="1"/>
  <c r="L20" i="12" s="1"/>
  <c r="M20" i="12" s="1"/>
  <c r="N20" i="12"/>
  <c r="C15" i="12"/>
  <c r="C17" i="12"/>
  <c r="D17" i="12" s="1"/>
  <c r="E17" i="12" s="1"/>
  <c r="F17" i="12" s="1"/>
  <c r="G17" i="12" s="1"/>
  <c r="H17" i="12" s="1"/>
  <c r="I17" i="12" s="1"/>
  <c r="J17" i="12" s="1"/>
  <c r="K17" i="12" s="1"/>
  <c r="L17" i="12" s="1"/>
  <c r="M17" i="12" s="1"/>
  <c r="N17" i="12"/>
  <c r="C16" i="12"/>
  <c r="D16" i="12" s="1"/>
  <c r="C5" i="12"/>
  <c r="D5" i="12" s="1"/>
  <c r="E5" i="12" s="1"/>
  <c r="F5" i="12" s="1"/>
  <c r="G5" i="12" s="1"/>
  <c r="H5" i="12" s="1"/>
  <c r="I5" i="12" s="1"/>
  <c r="J5" i="12" s="1"/>
  <c r="K5" i="12" s="1"/>
  <c r="L5" i="12" s="1"/>
  <c r="M5" i="12" s="1"/>
  <c r="D21" i="12"/>
  <c r="E21" i="12" s="1"/>
  <c r="F21" i="12" s="1"/>
  <c r="G21" i="12" s="1"/>
  <c r="H21" i="12" s="1"/>
  <c r="I21" i="12" s="1"/>
  <c r="J21" i="12" s="1"/>
  <c r="K21" i="12" s="1"/>
  <c r="L21" i="12" s="1"/>
  <c r="M21" i="12" s="1"/>
  <c r="C25" i="12"/>
  <c r="D25" i="12" s="1"/>
  <c r="E25" i="12" s="1"/>
  <c r="F25" i="12" s="1"/>
  <c r="G25" i="12" s="1"/>
  <c r="H25" i="12" s="1"/>
  <c r="I25" i="12" s="1"/>
  <c r="J25" i="12" s="1"/>
  <c r="K25" i="12" s="1"/>
  <c r="L25" i="12" s="1"/>
  <c r="M25" i="12" s="1"/>
  <c r="C24" i="12"/>
  <c r="C23" i="12"/>
  <c r="D23" i="12" s="1"/>
  <c r="E23" i="12" s="1"/>
  <c r="F23" i="12" s="1"/>
  <c r="G23" i="12" s="1"/>
  <c r="H23" i="12" s="1"/>
  <c r="I23" i="12" s="1"/>
  <c r="J23" i="12" s="1"/>
  <c r="K23" i="12" s="1"/>
  <c r="L23" i="12" s="1"/>
  <c r="M23" i="12" s="1"/>
  <c r="C22" i="12"/>
  <c r="D22" i="12" s="1"/>
  <c r="E22" i="12" s="1"/>
  <c r="F22" i="12" s="1"/>
  <c r="G22" i="12" s="1"/>
  <c r="H22" i="12" s="1"/>
  <c r="I22" i="12" s="1"/>
  <c r="J22" i="12" s="1"/>
  <c r="K22" i="12" s="1"/>
  <c r="L22" i="12" s="1"/>
  <c r="M22" i="12" s="1"/>
  <c r="C19" i="12"/>
  <c r="D19" i="12" s="1"/>
  <c r="E19" i="12" s="1"/>
  <c r="F19" i="12" s="1"/>
  <c r="G19" i="12" s="1"/>
  <c r="H19" i="12" s="1"/>
  <c r="I19" i="12" s="1"/>
  <c r="J19" i="12" s="1"/>
  <c r="K19" i="12" s="1"/>
  <c r="L19" i="12" s="1"/>
  <c r="M19" i="12" s="1"/>
  <c r="C18" i="12"/>
  <c r="D18" i="12" s="1"/>
  <c r="E18" i="12" s="1"/>
  <c r="F18" i="12" s="1"/>
  <c r="G18" i="12" s="1"/>
  <c r="H18" i="12" s="1"/>
  <c r="I18" i="12" s="1"/>
  <c r="J18" i="12" s="1"/>
  <c r="K18" i="12" s="1"/>
  <c r="L18" i="12" s="1"/>
  <c r="M18" i="12" s="1"/>
  <c r="E16" i="12" l="1"/>
  <c r="F16" i="12" s="1"/>
  <c r="G16" i="12" s="1"/>
  <c r="H16" i="12" s="1"/>
  <c r="I16" i="12" s="1"/>
  <c r="J16" i="12" s="1"/>
  <c r="K16" i="12" s="1"/>
  <c r="L16" i="12" s="1"/>
  <c r="M16" i="12" s="1"/>
  <c r="N16" i="12"/>
  <c r="N19" i="12"/>
  <c r="N18" i="12"/>
  <c r="D24" i="12"/>
  <c r="E24" i="12" s="1"/>
  <c r="F24" i="12" s="1"/>
  <c r="G24" i="12" s="1"/>
  <c r="H24" i="12" s="1"/>
  <c r="I24" i="12" s="1"/>
  <c r="J24" i="12" s="1"/>
  <c r="K24" i="12" s="1"/>
  <c r="L24" i="12" s="1"/>
  <c r="M24" i="12" s="1"/>
  <c r="N24" i="12"/>
  <c r="N21" i="12"/>
  <c r="N5" i="12"/>
  <c r="B35" i="12" l="1"/>
  <c r="B34" i="12"/>
  <c r="B33" i="12"/>
  <c r="B32" i="12"/>
  <c r="B30" i="12"/>
  <c r="B29" i="12"/>
  <c r="C9" i="12"/>
  <c r="B10" i="12"/>
  <c r="B11" i="12"/>
  <c r="B12" i="12"/>
  <c r="B13" i="12"/>
  <c r="B14" i="12"/>
  <c r="D15" i="12"/>
  <c r="B8" i="12"/>
  <c r="D30" i="11"/>
  <c r="C32" i="12" l="1"/>
  <c r="D32" i="12" s="1"/>
  <c r="E32" i="12" s="1"/>
  <c r="F32" i="12" s="1"/>
  <c r="G32" i="12" s="1"/>
  <c r="H32" i="12" s="1"/>
  <c r="I32" i="12" s="1"/>
  <c r="J32" i="12" s="1"/>
  <c r="K32" i="12" s="1"/>
  <c r="L32" i="12" s="1"/>
  <c r="M32" i="12" s="1"/>
  <c r="N32" i="12"/>
  <c r="C33" i="12"/>
  <c r="D33" i="12" s="1"/>
  <c r="E33" i="12" s="1"/>
  <c r="F33" i="12" s="1"/>
  <c r="G33" i="12" s="1"/>
  <c r="H33" i="12" s="1"/>
  <c r="I33" i="12" s="1"/>
  <c r="J33" i="12" s="1"/>
  <c r="K33" i="12" s="1"/>
  <c r="L33" i="12" s="1"/>
  <c r="M33" i="12" s="1"/>
  <c r="N33" i="12"/>
  <c r="C34" i="12"/>
  <c r="D34" i="12" s="1"/>
  <c r="E34" i="12" s="1"/>
  <c r="F34" i="12" s="1"/>
  <c r="G34" i="12" s="1"/>
  <c r="H34" i="12" s="1"/>
  <c r="I34" i="12" s="1"/>
  <c r="J34" i="12" s="1"/>
  <c r="K34" i="12" s="1"/>
  <c r="L34" i="12" s="1"/>
  <c r="M34" i="12" s="1"/>
  <c r="C30" i="12"/>
  <c r="D30" i="12" s="1"/>
  <c r="E30" i="12" s="1"/>
  <c r="F30" i="12" s="1"/>
  <c r="G30" i="12" s="1"/>
  <c r="H30" i="12" s="1"/>
  <c r="I30" i="12" s="1"/>
  <c r="J30" i="12" s="1"/>
  <c r="K30" i="12" s="1"/>
  <c r="L30" i="12" s="1"/>
  <c r="M30" i="12" s="1"/>
  <c r="C29" i="12"/>
  <c r="D29" i="12" s="1"/>
  <c r="E29" i="12" s="1"/>
  <c r="F29" i="12" s="1"/>
  <c r="G29" i="12" s="1"/>
  <c r="H29" i="12" s="1"/>
  <c r="I29" i="12" s="1"/>
  <c r="J29" i="12" s="1"/>
  <c r="K29" i="12" s="1"/>
  <c r="L29" i="12" s="1"/>
  <c r="M29" i="12" s="1"/>
  <c r="C14" i="12"/>
  <c r="D14" i="12" s="1"/>
  <c r="E14" i="12" s="1"/>
  <c r="F14" i="12" s="1"/>
  <c r="G14" i="12" s="1"/>
  <c r="H14" i="12" s="1"/>
  <c r="I14" i="12" s="1"/>
  <c r="J14" i="12" s="1"/>
  <c r="K14" i="12" s="1"/>
  <c r="L14" i="12" s="1"/>
  <c r="M14" i="12" s="1"/>
  <c r="N14" i="12"/>
  <c r="C10" i="12"/>
  <c r="D10" i="12" s="1"/>
  <c r="E10" i="12" s="1"/>
  <c r="F10" i="12" s="1"/>
  <c r="G10" i="12" s="1"/>
  <c r="H10" i="12" s="1"/>
  <c r="I10" i="12" s="1"/>
  <c r="J10" i="12" s="1"/>
  <c r="K10" i="12" s="1"/>
  <c r="L10" i="12" s="1"/>
  <c r="M10" i="12" s="1"/>
  <c r="C11" i="12"/>
  <c r="D11" i="12" s="1"/>
  <c r="E11" i="12" s="1"/>
  <c r="F11" i="12" s="1"/>
  <c r="G11" i="12" s="1"/>
  <c r="H11" i="12" s="1"/>
  <c r="I11" i="12" s="1"/>
  <c r="J11" i="12" s="1"/>
  <c r="K11" i="12" s="1"/>
  <c r="L11" i="12" s="1"/>
  <c r="M11" i="12" s="1"/>
  <c r="N11" i="12"/>
  <c r="C12" i="12"/>
  <c r="D12" i="12" s="1"/>
  <c r="E12" i="12" s="1"/>
  <c r="F12" i="12" s="1"/>
  <c r="G12" i="12" s="1"/>
  <c r="H12" i="12" s="1"/>
  <c r="I12" i="12" s="1"/>
  <c r="J12" i="12" s="1"/>
  <c r="K12" i="12" s="1"/>
  <c r="L12" i="12" s="1"/>
  <c r="M12" i="12" s="1"/>
  <c r="N12" i="12"/>
  <c r="C8" i="12"/>
  <c r="D8" i="12" s="1"/>
  <c r="E8" i="12" s="1"/>
  <c r="F8" i="12" s="1"/>
  <c r="G8" i="12" s="1"/>
  <c r="H8" i="12" s="1"/>
  <c r="I8" i="12" s="1"/>
  <c r="J8" i="12" s="1"/>
  <c r="K8" i="12" s="1"/>
  <c r="L8" i="12" s="1"/>
  <c r="M8" i="12" s="1"/>
  <c r="C13" i="12"/>
  <c r="D13" i="12" s="1"/>
  <c r="E13" i="12" s="1"/>
  <c r="F13" i="12" s="1"/>
  <c r="G13" i="12" s="1"/>
  <c r="H13" i="12" s="1"/>
  <c r="I13" i="12" s="1"/>
  <c r="J13" i="12" s="1"/>
  <c r="K13" i="12" s="1"/>
  <c r="L13" i="12" s="1"/>
  <c r="M13" i="12" s="1"/>
  <c r="D9" i="12"/>
  <c r="E9" i="12" s="1"/>
  <c r="F9" i="12" s="1"/>
  <c r="G9" i="12" s="1"/>
  <c r="H9" i="12" s="1"/>
  <c r="I9" i="12" s="1"/>
  <c r="J9" i="12" s="1"/>
  <c r="K9" i="12" s="1"/>
  <c r="L9" i="12" s="1"/>
  <c r="M9" i="12" s="1"/>
  <c r="N9" i="12"/>
  <c r="E15" i="12"/>
  <c r="F15" i="12" s="1"/>
  <c r="G15" i="12" s="1"/>
  <c r="H15" i="12" s="1"/>
  <c r="I15" i="12" s="1"/>
  <c r="J15" i="12" s="1"/>
  <c r="K15" i="12" s="1"/>
  <c r="L15" i="12" s="1"/>
  <c r="M15" i="12" s="1"/>
  <c r="C35" i="12"/>
  <c r="D35" i="12" s="1"/>
  <c r="E35" i="12" s="1"/>
  <c r="F35" i="12" s="1"/>
  <c r="G35" i="12" s="1"/>
  <c r="H35" i="12" s="1"/>
  <c r="I35" i="12" s="1"/>
  <c r="J35" i="12" s="1"/>
  <c r="K35" i="12" s="1"/>
  <c r="L35" i="12" s="1"/>
  <c r="M35" i="12" s="1"/>
  <c r="D32" i="11"/>
  <c r="D33" i="11"/>
  <c r="D34" i="11"/>
  <c r="D35" i="11"/>
  <c r="D29" i="11"/>
  <c r="D10" i="11"/>
  <c r="D11" i="11"/>
  <c r="D12" i="11"/>
  <c r="D13" i="11"/>
  <c r="D14" i="11"/>
  <c r="D8" i="11"/>
  <c r="N34" i="12" l="1"/>
  <c r="N35" i="12"/>
  <c r="N30" i="12"/>
  <c r="N29" i="12"/>
  <c r="N8" i="12"/>
  <c r="N13" i="12"/>
  <c r="N15" i="12"/>
  <c r="N10" i="12"/>
  <c r="B6" i="12"/>
  <c r="C6" i="12" l="1"/>
  <c r="D6" i="12" s="1"/>
  <c r="E6" i="12" s="1"/>
  <c r="F6" i="12" s="1"/>
  <c r="G6" i="12" s="1"/>
  <c r="H6" i="12" s="1"/>
  <c r="I6" i="12" s="1"/>
  <c r="J6" i="12" s="1"/>
  <c r="K6" i="12" s="1"/>
  <c r="L6" i="12" s="1"/>
  <c r="M6" i="12" s="1"/>
  <c r="B36" i="12"/>
  <c r="D6" i="11"/>
  <c r="D36" i="11" s="1"/>
  <c r="N6" i="12" l="1"/>
  <c r="C36" i="12"/>
  <c r="B38" i="12"/>
  <c r="B40" i="12" s="1"/>
  <c r="D36" i="12" l="1"/>
  <c r="C38" i="12"/>
  <c r="C40" i="12" s="1"/>
  <c r="D38" i="12" l="1"/>
  <c r="D40" i="12" s="1"/>
  <c r="E36" i="12"/>
  <c r="F36" i="12" l="1"/>
  <c r="E38" i="12"/>
  <c r="E40" i="12" s="1"/>
  <c r="F38" i="12" l="1"/>
  <c r="F40" i="12" s="1"/>
  <c r="G36" i="12"/>
  <c r="H36" i="12" l="1"/>
  <c r="G38" i="12"/>
  <c r="G40" i="12" s="1"/>
  <c r="I36" i="12" l="1"/>
  <c r="H38" i="12"/>
  <c r="H40" i="12" s="1"/>
  <c r="J36" i="12" l="1"/>
  <c r="I38" i="12"/>
  <c r="I40" i="12" s="1"/>
  <c r="J38" i="12" l="1"/>
  <c r="J40" i="12" s="1"/>
  <c r="K36" i="12"/>
  <c r="K38" i="12" l="1"/>
  <c r="K40" i="12" s="1"/>
  <c r="L36" i="12"/>
  <c r="M36" i="12" l="1"/>
  <c r="L38" i="12"/>
  <c r="L40" i="12" s="1"/>
  <c r="M38" i="12" l="1"/>
  <c r="M40" i="12" s="1"/>
  <c r="N36" i="12" l="1"/>
</calcChain>
</file>

<file path=xl/sharedStrings.xml><?xml version="1.0" encoding="utf-8"?>
<sst xmlns="http://schemas.openxmlformats.org/spreadsheetml/2006/main" count="567" uniqueCount="124">
  <si>
    <t>Total</t>
  </si>
  <si>
    <t>Recursos Humanos</t>
  </si>
  <si>
    <t>Assistente Social</t>
  </si>
  <si>
    <t>Auxiliar de Manutenção</t>
  </si>
  <si>
    <t>Serviço de Energia Elétrica</t>
  </si>
  <si>
    <t>Serviço de Assessoria</t>
  </si>
  <si>
    <t>Serviço de Fornecimento de água</t>
  </si>
  <si>
    <t>Serviço de Comunicação</t>
  </si>
  <si>
    <t>Manutenção de TI</t>
  </si>
  <si>
    <t>Serviço de Transporte, Condução e Combustível</t>
  </si>
  <si>
    <t>Serviço de Alimentação</t>
  </si>
  <si>
    <t>Custos Indiretos</t>
  </si>
  <si>
    <t>Supervisor de Empreendedorismo</t>
  </si>
  <si>
    <t>Gerente do ENG Cantagalo</t>
  </si>
  <si>
    <t>Gerente do ENG Fonseca</t>
  </si>
  <si>
    <t>Oficineiros</t>
  </si>
  <si>
    <t xml:space="preserve">Assistente Administrativo </t>
  </si>
  <si>
    <t>Estagiário</t>
  </si>
  <si>
    <t>Assistente Pedagógico</t>
  </si>
  <si>
    <t xml:space="preserve">Psicologo </t>
  </si>
  <si>
    <t>Copeiro</t>
  </si>
  <si>
    <t>Auxiliar de Serviço Gerais</t>
  </si>
  <si>
    <t>Tecnico de Suporte</t>
  </si>
  <si>
    <t>Vigilante (Controlador de Acesso) - Dia</t>
  </si>
  <si>
    <t>Tecnico em Inovação e Tecnologia</t>
  </si>
  <si>
    <t>MEI</t>
  </si>
  <si>
    <t>Assessoria de Comunicação Institucional</t>
  </si>
  <si>
    <t>Diretoria Executiva</t>
  </si>
  <si>
    <t>Assessoria a Diretoria Executiva</t>
  </si>
  <si>
    <t>Serviço de Diagnóstico Socioterritorial</t>
  </si>
  <si>
    <t>Serviço de Adaptação e Adequação de Ambientes</t>
  </si>
  <si>
    <t>Serviço de Palestras, Workshops e Seminários</t>
  </si>
  <si>
    <t>DIMENSIONAMENTO DE RECURSOS HUMANOS</t>
  </si>
  <si>
    <t>CARGO</t>
  </si>
  <si>
    <t>TIPO DE CONTRATO</t>
  </si>
  <si>
    <t>CARGA HORÁRIA SEMANAL</t>
  </si>
  <si>
    <t>MENSAL HORÁRIA MENSAL</t>
  </si>
  <si>
    <t>HORÁRIA PLANTÃO</t>
  </si>
  <si>
    <t>DIAS TRABALHADOS</t>
  </si>
  <si>
    <t xml:space="preserve">QTD </t>
  </si>
  <si>
    <t>TURNO</t>
  </si>
  <si>
    <t>INSALUBRIDADE</t>
  </si>
  <si>
    <t>ADIC. NOTURNO</t>
  </si>
  <si>
    <t>REMUNERAÇÃO TOTAL</t>
  </si>
  <si>
    <t>VALE TRANSPORTE</t>
  </si>
  <si>
    <t>VALE ALIMENTAÇÃO</t>
  </si>
  <si>
    <t>ENCARGOS (9%) (PIS 1% FGTS 8%)</t>
  </si>
  <si>
    <t>PROVISIONAMENTO (26,915%)</t>
  </si>
  <si>
    <t>CUSTO POR PROFISSIONAL</t>
  </si>
  <si>
    <t>CUSTO TOTAL CLT</t>
  </si>
  <si>
    <t>CLT</t>
  </si>
  <si>
    <t>Diarista</t>
  </si>
  <si>
    <t>DIA</t>
  </si>
  <si>
    <t>12 x 36</t>
  </si>
  <si>
    <t>SUBTOTAL</t>
  </si>
  <si>
    <t>QUADRO DE PESSOAL CANTAGALO</t>
  </si>
  <si>
    <t>QUADRO ADMINISTRATIVO/TECNICO</t>
  </si>
  <si>
    <t>TOTAL CLT</t>
  </si>
  <si>
    <t>CONTRATAÇÕES PJ e MEI</t>
  </si>
  <si>
    <t>CUSTO</t>
  </si>
  <si>
    <t>CUSTO TOTAL</t>
  </si>
  <si>
    <t>PJ</t>
  </si>
  <si>
    <t>HORA AULA</t>
  </si>
  <si>
    <t>TOTAL PJ/MEI</t>
  </si>
  <si>
    <t>Estimativa de Despesas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</si>
  <si>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</si>
  <si>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</si>
  <si>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</si>
  <si>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</si>
  <si>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</si>
  <si>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</si>
  <si>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</si>
  <si>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</si>
  <si>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</si>
  <si>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</si>
  <si>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</si>
  <si>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</si>
  <si>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PJ e MEI CONFORME PLANILHA ANEXA</t>
  </si>
  <si>
    <t>Serviços de Terceiros</t>
  </si>
  <si>
    <t>Materiais e equipamentos</t>
  </si>
  <si>
    <t>Material de Consumo e Pedagógicos</t>
  </si>
  <si>
    <t>Equipamentos e Materias Permanentes</t>
  </si>
  <si>
    <t>Gestora Técnica do Contrato</t>
  </si>
  <si>
    <t>Tecnico de Comunicação</t>
  </si>
  <si>
    <t>DIA (12x36)</t>
  </si>
  <si>
    <t>Educador Social</t>
  </si>
  <si>
    <t>Articulador Local</t>
  </si>
  <si>
    <t>Coordenador Pedagógico</t>
  </si>
  <si>
    <t>Supervisor de Inovação e Tecnologia</t>
  </si>
  <si>
    <t>Analista de Articulação Comunitária</t>
  </si>
  <si>
    <t>Assessor de coordenação</t>
  </si>
  <si>
    <t>CRONOGRAMA DE DESEMBOLSO</t>
  </si>
  <si>
    <t>%DISSÍDIO</t>
  </si>
  <si>
    <t>QUADRO DE PESSOAL FONSECA</t>
  </si>
  <si>
    <t>ESPAÇO NOVA GERAÇÃO</t>
  </si>
  <si>
    <t>meses</t>
  </si>
  <si>
    <t>Valor Mensal</t>
  </si>
  <si>
    <t>Serviço de Manutenção e Conservação Predial</t>
  </si>
  <si>
    <t>Serviço de Manutenção de TI</t>
  </si>
  <si>
    <t>Serviço de Telefonia</t>
  </si>
  <si>
    <t xml:space="preserve">Serviço de Internet </t>
  </si>
  <si>
    <t>Serviço de Aluguel de Impressoras</t>
  </si>
  <si>
    <t>Serviço de Aluguel de Computadores</t>
  </si>
  <si>
    <t>Serviço de Dedetetização</t>
  </si>
  <si>
    <t>Serviço de conservação dos Extintores</t>
  </si>
  <si>
    <t>Serviço de Mautenção dos Ap. de Ar Condicionado</t>
  </si>
  <si>
    <t>Serviço de Controle de Acesso (Ponto Biométrico)</t>
  </si>
  <si>
    <t>Supervisor de Comunicação</t>
  </si>
  <si>
    <t>SALÁRIO HORA ATUAL</t>
  </si>
  <si>
    <t>SALARIO BASE ATUAL</t>
  </si>
  <si>
    <t>TOTAL CLT + PJ/MEI</t>
  </si>
  <si>
    <t>CLT CONFORME PLANILHA ANEXA 1º Ano</t>
  </si>
  <si>
    <t>12</t>
  </si>
  <si>
    <t>CLT CONFORME PLANILHAS 1º Ano / 2º Ano</t>
  </si>
  <si>
    <t>SALÁRIO BASE C/ DISSÍDIO 2024</t>
  </si>
  <si>
    <t>Serviço de colônia de férias (alimentação, locação brinquedos e atividades recreativas)</t>
  </si>
  <si>
    <t>4</t>
  </si>
  <si>
    <t>SALÁRIO HORA C/DISSÍDIO 2024</t>
  </si>
  <si>
    <t>Coordenador Tecnico</t>
  </si>
  <si>
    <t>SEGURO DE VIDA</t>
  </si>
  <si>
    <t>AUXILIO CRECHE         *Valor médio por profissional</t>
  </si>
  <si>
    <t>1 ANO</t>
  </si>
  <si>
    <t>Total 12 Meses</t>
  </si>
  <si>
    <t>QUADRO GERAL DE DESPESAS - ESPAÇO NOVA GERAÇÃO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</si>
</sst>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&quot;R$&quot;#,##0.00"/>
    <numFmt numFmtId="166" formatCode="[$-416]General"/>
    <numFmt numFmtId="167" formatCode="0.0000"/>
    <numFmt numFmtId="168" formatCode="0.00000"/>
    <numFmt numFmtId="169" formatCode="[$R$-416]&quot; &quot;#,##0.00;[Red]&quot;-&quot;[$R$-416]&quot; &quot;#,##0.00"/>
    <numFmt numFmtId="170" formatCode="&quot; R$ &quot;#,##0.00&quot; &quot;;&quot;-R$ &quot;#,##0.00&quot; &quot;;&quot; R$ -&quot;#&quot; &quot;;&quot; &quot;@&quot; &quot;"/>
    <numFmt numFmtId="171" formatCode="#,##0.00_ ;[Red]\-#,##0.00\ "/>
    <numFmt numFmtId="172" formatCode="_-[$R$-416]\ * #,##0.00_-;\-[$R$-416]\ * #,##0.00_-;_-[$R$-416]\ 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8"/>
      <color theme="1"/>
      <name val="Arial Narrow"/>
      <family val="2"/>
    </font>
    <font>
      <sz val="11"/>
      <color rgb="FFFFFFFF"/>
      <name val="Calibri"/>
      <family val="2"/>
    </font>
    <font>
      <b/>
      <sz val="16"/>
      <color theme="0"/>
      <name val="Arial Narrow"/>
      <family val="2"/>
    </font>
    <font>
      <b/>
      <sz val="12"/>
      <color rgb="FFFF0000"/>
      <name val="Arial Narrow"/>
      <family val="2"/>
    </font>
    <font>
      <b/>
      <sz val="8"/>
      <color rgb="FF000000"/>
      <name val="Arial Narrow"/>
      <family val="2"/>
    </font>
    <font>
      <b/>
      <sz val="8"/>
      <name val="Arial Narrow"/>
      <family val="2"/>
    </font>
    <font>
      <b/>
      <sz val="8"/>
      <color theme="1"/>
      <name val="Arial Narrow"/>
      <family val="2"/>
    </font>
    <font>
      <sz val="11"/>
      <color theme="1"/>
      <name val="Arial"/>
      <family val="2"/>
    </font>
    <font>
      <sz val="8"/>
      <color rgb="FF000000"/>
      <name val="Arial Narrow"/>
      <family val="2"/>
    </font>
    <font>
      <sz val="8"/>
      <color rgb="FF333333"/>
      <name val="Arial Narrow"/>
      <family val="2"/>
    </font>
    <font>
      <b/>
      <sz val="10"/>
      <color theme="1"/>
      <name val="Arial Narrow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  <scheme val="minor"/>
    </font>
    <font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6D00"/>
        <bgColor rgb="FFFF6D00"/>
      </patternFill>
    </fill>
    <fill>
      <patternFill patternType="solid">
        <fgColor theme="4" tint="-0.499984740745262"/>
        <bgColor rgb="FFDCE6F2"/>
      </patternFill>
    </fill>
    <fill>
      <patternFill patternType="solid">
        <fgColor rgb="FFDCE6F2"/>
        <bgColor rgb="FFDCE6F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rgb="FFDEEAF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rgb="FFC5E0B3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4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7" fillId="3" borderId="0"/>
    <xf numFmtId="170" fontId="13" fillId="0" borderId="0"/>
    <xf numFmtId="44" fontId="1" fillId="0" borderId="0" applyFont="0" applyFill="0" applyBorder="0" applyAlignment="0" applyProtection="0"/>
  </cellStyleXfs>
  <cellXfs count="154">
    <xf numFmtId="0" fontId="0" fillId="0" borderId="0" xfId="0"/>
    <xf numFmtId="164" fontId="0" fillId="0" borderId="0" xfId="1" applyFont="1" applyAlignment="1">
      <alignment horizontal="center" vertical="center"/>
    </xf>
    <xf numFmtId="0" fontId="6" fillId="0" borderId="0" xfId="0" applyFont="1"/>
    <xf numFmtId="44" fontId="6" fillId="0" borderId="0" xfId="0" applyNumberFormat="1" applyFont="1"/>
    <xf numFmtId="0" fontId="0" fillId="0" borderId="0" xfId="0" applyAlignment="1">
      <alignment horizontal="left" vertical="center" wrapText="1"/>
    </xf>
    <xf numFmtId="0" fontId="3" fillId="7" borderId="4" xfId="0" applyFont="1" applyFill="1" applyBorder="1" applyAlignment="1">
      <alignment horizontal="center" vertical="center" wrapText="1"/>
    </xf>
    <xf numFmtId="164" fontId="2" fillId="8" borderId="4" xfId="1" applyFont="1" applyFill="1" applyBorder="1" applyAlignment="1">
      <alignment horizontal="center" vertical="center"/>
    </xf>
    <xf numFmtId="0" fontId="18" fillId="9" borderId="4" xfId="0" applyFont="1" applyFill="1" applyBorder="1" applyAlignment="1">
      <alignment horizontal="left" vertical="center" wrapText="1"/>
    </xf>
    <xf numFmtId="164" fontId="0" fillId="10" borderId="4" xfId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 wrapText="1"/>
    </xf>
    <xf numFmtId="43" fontId="0" fillId="0" borderId="4" xfId="1" applyNumberFormat="1" applyFont="1" applyBorder="1" applyAlignment="1">
      <alignment horizontal="center" vertical="center"/>
    </xf>
    <xf numFmtId="43" fontId="4" fillId="11" borderId="4" xfId="1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left" vertical="center" wrapText="1"/>
    </xf>
    <xf numFmtId="43" fontId="0" fillId="10" borderId="4" xfId="1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4" fillId="12" borderId="4" xfId="0" applyFont="1" applyFill="1" applyBorder="1" applyAlignment="1">
      <alignment vertical="center"/>
    </xf>
    <xf numFmtId="43" fontId="4" fillId="12" borderId="4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71" fontId="0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3" fontId="0" fillId="0" borderId="0" xfId="0" applyNumberFormat="1"/>
    <xf numFmtId="40" fontId="4" fillId="12" borderId="4" xfId="1" applyNumberFormat="1" applyFont="1" applyFill="1" applyBorder="1" applyAlignment="1">
      <alignment vertical="center"/>
    </xf>
    <xf numFmtId="44" fontId="6" fillId="0" borderId="0" xfId="6" applyFont="1" applyFill="1"/>
    <xf numFmtId="44" fontId="11" fillId="0" borderId="6" xfId="6" applyFont="1" applyFill="1" applyBorder="1" applyAlignment="1" applyProtection="1">
      <alignment horizontal="center" vertical="center" wrapText="1"/>
    </xf>
    <xf numFmtId="44" fontId="14" fillId="0" borderId="1" xfId="2" applyNumberFormat="1" applyFont="1" applyFill="1" applyBorder="1" applyAlignment="1" applyProtection="1">
      <alignment horizontal="center"/>
    </xf>
    <xf numFmtId="44" fontId="15" fillId="0" borderId="1" xfId="6" applyFont="1" applyFill="1" applyBorder="1" applyAlignment="1" applyProtection="1"/>
    <xf numFmtId="44" fontId="12" fillId="0" borderId="4" xfId="6" applyFont="1" applyFill="1" applyBorder="1"/>
    <xf numFmtId="1" fontId="12" fillId="0" borderId="4" xfId="6" applyNumberFormat="1" applyFont="1" applyFill="1" applyBorder="1" applyAlignment="1">
      <alignment horizontal="center" vertical="center" wrapText="1"/>
    </xf>
    <xf numFmtId="44" fontId="12" fillId="0" borderId="4" xfId="6" applyFont="1" applyFill="1" applyBorder="1" applyAlignment="1">
      <alignment horizontal="center" vertical="center" wrapText="1"/>
    </xf>
    <xf numFmtId="166" fontId="12" fillId="0" borderId="4" xfId="6" applyNumberFormat="1" applyFont="1" applyFill="1" applyBorder="1" applyAlignment="1">
      <alignment horizontal="center" vertical="center" wrapText="1"/>
    </xf>
    <xf numFmtId="44" fontId="12" fillId="6" borderId="24" xfId="6" applyFont="1" applyFill="1" applyBorder="1" applyAlignment="1">
      <alignment horizontal="center" vertical="center" wrapText="1"/>
    </xf>
    <xf numFmtId="44" fontId="12" fillId="0" borderId="30" xfId="0" applyNumberFormat="1" applyFont="1" applyBorder="1" applyAlignment="1">
      <alignment vertical="center"/>
    </xf>
    <xf numFmtId="44" fontId="12" fillId="0" borderId="14" xfId="0" applyNumberFormat="1" applyFont="1" applyBorder="1"/>
    <xf numFmtId="0" fontId="3" fillId="0" borderId="0" xfId="0" applyFont="1" applyAlignment="1">
      <alignment vertical="center" wrapText="1"/>
    </xf>
    <xf numFmtId="43" fontId="4" fillId="0" borderId="0" xfId="1" applyNumberFormat="1" applyFont="1" applyFill="1" applyBorder="1" applyAlignment="1">
      <alignment horizontal="center" vertical="center"/>
    </xf>
    <xf numFmtId="43" fontId="0" fillId="0" borderId="0" xfId="3" applyFont="1"/>
    <xf numFmtId="49" fontId="4" fillId="11" borderId="4" xfId="1" applyNumberFormat="1" applyFont="1" applyFill="1" applyBorder="1" applyAlignment="1">
      <alignment horizontal="center" vertical="center"/>
    </xf>
    <xf numFmtId="164" fontId="0" fillId="0" borderId="0" xfId="1" applyFont="1"/>
    <xf numFmtId="44" fontId="10" fillId="0" borderId="37" xfId="6" applyFont="1" applyFill="1" applyBorder="1" applyAlignment="1" applyProtection="1">
      <alignment horizontal="center" vertical="center"/>
    </xf>
    <xf numFmtId="2" fontId="10" fillId="0" borderId="37" xfId="6" applyNumberFormat="1" applyFont="1" applyFill="1" applyBorder="1" applyAlignment="1" applyProtection="1">
      <alignment horizontal="center" vertical="center"/>
    </xf>
    <xf numFmtId="167" fontId="10" fillId="0" borderId="37" xfId="6" applyNumberFormat="1" applyFont="1" applyFill="1" applyBorder="1" applyAlignment="1" applyProtection="1">
      <alignment horizontal="center" vertical="center"/>
    </xf>
    <xf numFmtId="168" fontId="10" fillId="0" borderId="37" xfId="6" applyNumberFormat="1" applyFont="1" applyFill="1" applyBorder="1" applyAlignment="1" applyProtection="1">
      <alignment horizontal="center" vertical="center"/>
    </xf>
    <xf numFmtId="164" fontId="0" fillId="0" borderId="0" xfId="0" applyNumberFormat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164" fontId="0" fillId="0" borderId="0" xfId="0" applyNumberFormat="1"/>
    <xf numFmtId="164" fontId="22" fillId="0" borderId="0" xfId="0" applyNumberFormat="1" applyFont="1"/>
    <xf numFmtId="172" fontId="0" fillId="0" borderId="0" xfId="0" applyNumberFormat="1"/>
    <xf numFmtId="44" fontId="21" fillId="0" borderId="0" xfId="0" applyNumberFormat="1" applyFont="1"/>
    <xf numFmtId="44" fontId="6" fillId="0" borderId="0" xfId="6" applyFont="1"/>
    <xf numFmtId="165" fontId="10" fillId="0" borderId="38" xfId="4" applyNumberFormat="1" applyFont="1" applyFill="1" applyBorder="1" applyAlignment="1">
      <alignment vertical="center"/>
    </xf>
    <xf numFmtId="166" fontId="10" fillId="0" borderId="37" xfId="4" applyFont="1" applyFill="1" applyBorder="1" applyAlignment="1">
      <alignment vertical="center"/>
    </xf>
    <xf numFmtId="166" fontId="10" fillId="0" borderId="37" xfId="4" applyFont="1" applyFill="1" applyBorder="1" applyAlignment="1">
      <alignment horizontal="center" vertical="center"/>
    </xf>
    <xf numFmtId="44" fontId="10" fillId="0" borderId="37" xfId="6" applyFont="1" applyFill="1" applyBorder="1" applyAlignment="1" applyProtection="1">
      <alignment vertical="center"/>
    </xf>
    <xf numFmtId="44" fontId="10" fillId="0" borderId="19" xfId="6" applyFont="1" applyFill="1" applyBorder="1" applyAlignment="1" applyProtection="1">
      <alignment vertical="center"/>
    </xf>
    <xf numFmtId="166" fontId="10" fillId="0" borderId="4" xfId="4" applyFont="1" applyFill="1" applyBorder="1" applyAlignment="1">
      <alignment horizontal="center" vertical="center" wrapText="1"/>
    </xf>
    <xf numFmtId="166" fontId="10" fillId="0" borderId="20" xfId="4" applyFont="1" applyFill="1" applyBorder="1" applyAlignment="1">
      <alignment horizontal="center" vertical="center" wrapText="1"/>
    </xf>
    <xf numFmtId="166" fontId="10" fillId="0" borderId="6" xfId="4" applyFont="1" applyFill="1" applyBorder="1" applyAlignment="1">
      <alignment horizontal="center" vertical="center" wrapText="1"/>
    </xf>
    <xf numFmtId="169" fontId="10" fillId="0" borderId="6" xfId="4" applyNumberFormat="1" applyFont="1" applyFill="1" applyBorder="1" applyAlignment="1">
      <alignment horizontal="center" vertical="center" wrapText="1"/>
    </xf>
    <xf numFmtId="166" fontId="11" fillId="0" borderId="6" xfId="4" applyFont="1" applyFill="1" applyBorder="1" applyAlignment="1">
      <alignment horizontal="center" vertical="center" wrapText="1"/>
    </xf>
    <xf numFmtId="44" fontId="10" fillId="0" borderId="6" xfId="6" applyFont="1" applyFill="1" applyBorder="1" applyAlignment="1" applyProtection="1">
      <alignment horizontal="center" vertical="center" wrapText="1"/>
    </xf>
    <xf numFmtId="44" fontId="10" fillId="0" borderId="21" xfId="6" applyFont="1" applyFill="1" applyBorder="1" applyAlignment="1" applyProtection="1">
      <alignment horizontal="center" vertical="center" wrapText="1"/>
    </xf>
    <xf numFmtId="44" fontId="10" fillId="0" borderId="18" xfId="6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166" fontId="12" fillId="0" borderId="1" xfId="0" applyNumberFormat="1" applyFont="1" applyBorder="1" applyAlignment="1">
      <alignment horizontal="center" vertical="center" wrapText="1"/>
    </xf>
    <xf numFmtId="166" fontId="6" fillId="0" borderId="1" xfId="5" applyNumberFormat="1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166" fontId="12" fillId="0" borderId="1" xfId="5" applyNumberFormat="1" applyFont="1" applyBorder="1" applyAlignment="1">
      <alignment horizontal="center" vertical="center"/>
    </xf>
    <xf numFmtId="44" fontId="12" fillId="0" borderId="1" xfId="6" applyFont="1" applyFill="1" applyBorder="1" applyAlignment="1" applyProtection="1">
      <alignment horizontal="center" vertical="center" wrapText="1"/>
    </xf>
    <xf numFmtId="44" fontId="6" fillId="0" borderId="1" xfId="6" applyFont="1" applyFill="1" applyBorder="1" applyAlignment="1" applyProtection="1"/>
    <xf numFmtId="44" fontId="15" fillId="0" borderId="2" xfId="6" applyFont="1" applyFill="1" applyBorder="1" applyAlignment="1" applyProtection="1"/>
    <xf numFmtId="166" fontId="12" fillId="0" borderId="4" xfId="0" applyNumberFormat="1" applyFont="1" applyBorder="1" applyAlignment="1">
      <alignment horizontal="center" vertical="center" wrapText="1"/>
    </xf>
    <xf numFmtId="166" fontId="6" fillId="0" borderId="4" xfId="5" applyNumberFormat="1" applyFont="1" applyBorder="1" applyAlignment="1">
      <alignment horizontal="center"/>
    </xf>
    <xf numFmtId="166" fontId="12" fillId="0" borderId="3" xfId="5" applyNumberFormat="1" applyFont="1" applyBorder="1" applyAlignment="1">
      <alignment horizontal="center" vertical="center"/>
    </xf>
    <xf numFmtId="44" fontId="20" fillId="0" borderId="1" xfId="6" applyFont="1" applyFill="1" applyBorder="1" applyAlignment="1" applyProtection="1"/>
    <xf numFmtId="0" fontId="6" fillId="0" borderId="4" xfId="0" applyFont="1" applyBorder="1"/>
    <xf numFmtId="170" fontId="12" fillId="0" borderId="2" xfId="0" applyNumberFormat="1" applyFont="1" applyBorder="1" applyAlignment="1">
      <alignment horizontal="center"/>
    </xf>
    <xf numFmtId="0" fontId="12" fillId="0" borderId="0" xfId="0" applyFont="1"/>
    <xf numFmtId="44" fontId="10" fillId="0" borderId="6" xfId="6" applyFont="1" applyFill="1" applyBorder="1" applyAlignment="1" applyProtection="1">
      <alignment horizontal="center" wrapText="1"/>
    </xf>
    <xf numFmtId="44" fontId="10" fillId="0" borderId="21" xfId="6" applyFont="1" applyFill="1" applyBorder="1" applyAlignment="1" applyProtection="1">
      <alignment horizontal="center" wrapText="1"/>
    </xf>
    <xf numFmtId="0" fontId="6" fillId="0" borderId="0" xfId="0" applyFont="1" applyAlignment="1">
      <alignment wrapText="1"/>
    </xf>
    <xf numFmtId="44" fontId="11" fillId="0" borderId="1" xfId="6" applyFont="1" applyFill="1" applyBorder="1" applyAlignment="1" applyProtection="1">
      <alignment horizontal="center" vertical="center" wrapText="1"/>
    </xf>
    <xf numFmtId="166" fontId="9" fillId="0" borderId="10" xfId="4" applyFont="1" applyFill="1" applyBorder="1" applyAlignment="1">
      <alignment vertical="center"/>
    </xf>
    <xf numFmtId="166" fontId="9" fillId="0" borderId="0" xfId="4" applyFont="1" applyFill="1" applyAlignment="1">
      <alignment vertical="center"/>
    </xf>
    <xf numFmtId="166" fontId="10" fillId="0" borderId="25" xfId="4" applyFont="1" applyFill="1" applyBorder="1" applyAlignment="1">
      <alignment horizontal="center" vertical="center" wrapText="1"/>
    </xf>
    <xf numFmtId="166" fontId="10" fillId="0" borderId="26" xfId="4" applyFont="1" applyFill="1" applyBorder="1" applyAlignment="1">
      <alignment horizontal="center" vertical="center" wrapText="1"/>
    </xf>
    <xf numFmtId="166" fontId="10" fillId="0" borderId="27" xfId="4" applyFont="1" applyFill="1" applyBorder="1" applyAlignment="1">
      <alignment horizontal="center" vertical="center" wrapText="1"/>
    </xf>
    <xf numFmtId="166" fontId="11" fillId="0" borderId="27" xfId="4" applyFont="1" applyFill="1" applyBorder="1" applyAlignment="1">
      <alignment horizontal="center" vertical="center" wrapText="1"/>
    </xf>
    <xf numFmtId="44" fontId="12" fillId="0" borderId="26" xfId="0" applyNumberFormat="1" applyFont="1" applyBorder="1" applyAlignment="1">
      <alignment horizontal="center" vertical="center"/>
    </xf>
    <xf numFmtId="44" fontId="10" fillId="0" borderId="28" xfId="6" applyFont="1" applyFill="1" applyBorder="1" applyAlignment="1" applyProtection="1">
      <alignment horizontal="center" vertical="center" wrapText="1"/>
    </xf>
    <xf numFmtId="0" fontId="6" fillId="0" borderId="29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44" fontId="12" fillId="0" borderId="4" xfId="0" applyNumberFormat="1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32" xfId="0" applyFont="1" applyBorder="1" applyAlignment="1">
      <alignment horizontal="center" vertical="center"/>
    </xf>
    <xf numFmtId="166" fontId="6" fillId="0" borderId="32" xfId="5" applyNumberFormat="1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166" fontId="12" fillId="0" borderId="5" xfId="0" applyNumberFormat="1" applyFont="1" applyBorder="1" applyAlignment="1">
      <alignment horizontal="center" vertical="center" wrapText="1"/>
    </xf>
    <xf numFmtId="0" fontId="6" fillId="0" borderId="33" xfId="0" applyFont="1" applyBorder="1"/>
    <xf numFmtId="0" fontId="6" fillId="0" borderId="34" xfId="0" applyFont="1" applyBorder="1" applyAlignment="1">
      <alignment horizontal="center"/>
    </xf>
    <xf numFmtId="166" fontId="12" fillId="0" borderId="34" xfId="0" applyNumberFormat="1" applyFont="1" applyBorder="1" applyAlignment="1">
      <alignment horizontal="center" vertical="center" wrapText="1"/>
    </xf>
    <xf numFmtId="44" fontId="12" fillId="0" borderId="34" xfId="0" applyNumberFormat="1" applyFont="1" applyBorder="1"/>
    <xf numFmtId="44" fontId="12" fillId="2" borderId="35" xfId="0" applyNumberFormat="1" applyFont="1" applyFill="1" applyBorder="1"/>
    <xf numFmtId="44" fontId="16" fillId="2" borderId="35" xfId="0" applyNumberFormat="1" applyFont="1" applyFill="1" applyBorder="1"/>
    <xf numFmtId="0" fontId="12" fillId="2" borderId="34" xfId="0" applyFont="1" applyFill="1" applyBorder="1" applyAlignment="1">
      <alignment horizontal="center"/>
    </xf>
    <xf numFmtId="49" fontId="12" fillId="0" borderId="43" xfId="0" applyNumberFormat="1" applyFont="1" applyBorder="1" applyAlignment="1">
      <alignment vertical="center" wrapText="1"/>
    </xf>
    <xf numFmtId="49" fontId="12" fillId="0" borderId="44" xfId="0" applyNumberFormat="1" applyFont="1" applyBorder="1" applyAlignment="1">
      <alignment vertical="center" wrapText="1"/>
    </xf>
    <xf numFmtId="49" fontId="12" fillId="0" borderId="45" xfId="0" applyNumberFormat="1" applyFont="1" applyBorder="1" applyAlignment="1">
      <alignment vertical="center" wrapText="1"/>
    </xf>
    <xf numFmtId="164" fontId="0" fillId="0" borderId="0" xfId="1" applyFont="1" applyFill="1"/>
    <xf numFmtId="9" fontId="11" fillId="0" borderId="37" xfId="2" applyFont="1" applyFill="1" applyBorder="1" applyAlignment="1" applyProtection="1">
      <alignment horizontal="center" vertical="center"/>
    </xf>
    <xf numFmtId="171" fontId="0" fillId="0" borderId="0" xfId="0" applyNumberFormat="1"/>
    <xf numFmtId="44" fontId="10" fillId="0" borderId="4" xfId="6" applyFont="1" applyFill="1" applyBorder="1" applyAlignment="1" applyProtection="1">
      <alignment horizontal="center" vertical="center" wrapText="1"/>
    </xf>
    <xf numFmtId="0" fontId="0" fillId="0" borderId="4" xfId="0" applyBorder="1"/>
    <xf numFmtId="43" fontId="0" fillId="0" borderId="4" xfId="1" applyNumberFormat="1" applyFont="1" applyFill="1" applyBorder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166" fontId="12" fillId="0" borderId="41" xfId="0" applyNumberFormat="1" applyFont="1" applyBorder="1" applyAlignment="1">
      <alignment horizontal="center" vertical="center" wrapText="1"/>
    </xf>
    <xf numFmtId="166" fontId="12" fillId="0" borderId="13" xfId="0" applyNumberFormat="1" applyFont="1" applyBorder="1" applyAlignment="1">
      <alignment horizontal="center" vertical="center" wrapText="1"/>
    </xf>
    <xf numFmtId="166" fontId="12" fillId="0" borderId="42" xfId="0" applyNumberFormat="1" applyFont="1" applyBorder="1" applyAlignment="1">
      <alignment horizontal="center" vertical="center" wrapText="1"/>
    </xf>
    <xf numFmtId="166" fontId="8" fillId="4" borderId="7" xfId="4" applyFont="1" applyFill="1" applyBorder="1" applyAlignment="1">
      <alignment horizontal="center" vertical="center"/>
    </xf>
    <xf numFmtId="166" fontId="8" fillId="4" borderId="8" xfId="4" applyFont="1" applyFill="1" applyBorder="1" applyAlignment="1">
      <alignment horizontal="center" vertical="center"/>
    </xf>
    <xf numFmtId="166" fontId="8" fillId="4" borderId="9" xfId="4" applyFont="1" applyFill="1" applyBorder="1" applyAlignment="1">
      <alignment horizontal="center" vertical="center"/>
    </xf>
    <xf numFmtId="166" fontId="8" fillId="4" borderId="10" xfId="4" applyFont="1" applyFill="1" applyBorder="1" applyAlignment="1">
      <alignment horizontal="center" vertical="center"/>
    </xf>
    <xf numFmtId="166" fontId="8" fillId="4" borderId="0" xfId="4" applyFont="1" applyFill="1" applyAlignment="1">
      <alignment horizontal="center" vertical="center"/>
    </xf>
    <xf numFmtId="166" fontId="8" fillId="4" borderId="11" xfId="4" applyFont="1" applyFill="1" applyBorder="1" applyAlignment="1">
      <alignment horizontal="center" vertical="center"/>
    </xf>
    <xf numFmtId="166" fontId="8" fillId="4" borderId="12" xfId="4" applyFont="1" applyFill="1" applyBorder="1" applyAlignment="1">
      <alignment horizontal="center" vertical="center"/>
    </xf>
    <xf numFmtId="166" fontId="8" fillId="4" borderId="13" xfId="4" applyFont="1" applyFill="1" applyBorder="1" applyAlignment="1">
      <alignment horizontal="center" vertical="center"/>
    </xf>
    <xf numFmtId="166" fontId="8" fillId="4" borderId="14" xfId="4" applyFont="1" applyFill="1" applyBorder="1" applyAlignment="1">
      <alignment horizontal="center" vertical="center"/>
    </xf>
    <xf numFmtId="166" fontId="9" fillId="5" borderId="15" xfId="4" applyFont="1" applyFill="1" applyBorder="1" applyAlignment="1">
      <alignment horizontal="center" vertical="center"/>
    </xf>
    <xf numFmtId="166" fontId="9" fillId="5" borderId="16" xfId="4" applyFont="1" applyFill="1" applyBorder="1" applyAlignment="1">
      <alignment horizontal="center" vertical="center"/>
    </xf>
    <xf numFmtId="166" fontId="9" fillId="5" borderId="17" xfId="4" applyFont="1" applyFill="1" applyBorder="1" applyAlignment="1">
      <alignment horizontal="center" vertical="center"/>
    </xf>
    <xf numFmtId="49" fontId="12" fillId="0" borderId="43" xfId="0" applyNumberFormat="1" applyFont="1" applyBorder="1" applyAlignment="1">
      <alignment horizontal="center" vertical="center" wrapText="1"/>
    </xf>
    <xf numFmtId="49" fontId="12" fillId="0" borderId="44" xfId="0" applyNumberFormat="1" applyFont="1" applyBorder="1" applyAlignment="1">
      <alignment horizontal="center" vertical="center" wrapText="1"/>
    </xf>
    <xf numFmtId="49" fontId="12" fillId="0" borderId="45" xfId="0" applyNumberFormat="1" applyFont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/>
    </xf>
    <xf numFmtId="0" fontId="12" fillId="6" borderId="16" xfId="0" applyFont="1" applyFill="1" applyBorder="1" applyAlignment="1">
      <alignment horizontal="center"/>
    </xf>
    <xf numFmtId="0" fontId="16" fillId="6" borderId="15" xfId="0" applyFont="1" applyFill="1" applyBorder="1" applyAlignment="1">
      <alignment horizontal="center"/>
    </xf>
    <xf numFmtId="0" fontId="16" fillId="6" borderId="16" xfId="0" applyFont="1" applyFill="1" applyBorder="1" applyAlignment="1">
      <alignment horizontal="center"/>
    </xf>
    <xf numFmtId="0" fontId="16" fillId="6" borderId="17" xfId="0" applyFont="1" applyFill="1" applyBorder="1" applyAlignment="1">
      <alignment horizontal="center"/>
    </xf>
    <xf numFmtId="166" fontId="12" fillId="0" borderId="38" xfId="0" applyNumberFormat="1" applyFont="1" applyBorder="1" applyAlignment="1">
      <alignment horizontal="center" vertical="center" wrapText="1"/>
    </xf>
    <xf numFmtId="166" fontId="12" fillId="0" borderId="36" xfId="0" applyNumberFormat="1" applyFont="1" applyBorder="1" applyAlignment="1">
      <alignment horizontal="center" vertical="center" wrapText="1"/>
    </xf>
    <xf numFmtId="166" fontId="12" fillId="0" borderId="19" xfId="0" applyNumberFormat="1" applyFont="1" applyBorder="1" applyAlignment="1">
      <alignment horizontal="center" vertical="center" wrapText="1"/>
    </xf>
    <xf numFmtId="49" fontId="12" fillId="0" borderId="46" xfId="0" applyNumberFormat="1" applyFont="1" applyBorder="1" applyAlignment="1">
      <alignment horizontal="center" vertical="center" wrapText="1"/>
    </xf>
    <xf numFmtId="49" fontId="12" fillId="0" borderId="47" xfId="0" applyNumberFormat="1" applyFont="1" applyBorder="1" applyAlignment="1">
      <alignment horizontal="center" vertical="center" wrapText="1"/>
    </xf>
    <xf numFmtId="49" fontId="12" fillId="0" borderId="48" xfId="0" applyNumberFormat="1" applyFont="1" applyBorder="1" applyAlignment="1">
      <alignment horizontal="center" vertical="center" wrapText="1"/>
    </xf>
    <xf numFmtId="170" fontId="12" fillId="6" borderId="22" xfId="0" applyNumberFormat="1" applyFont="1" applyFill="1" applyBorder="1" applyAlignment="1">
      <alignment horizontal="center"/>
    </xf>
    <xf numFmtId="170" fontId="12" fillId="6" borderId="23" xfId="0" applyNumberFormat="1" applyFont="1" applyFill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</cellXfs>
  <cellStyles count="7">
    <cellStyle name="Excel Built-in Currency" xfId="5" xr:uid="{00000000-0005-0000-0000-000000000000}"/>
    <cellStyle name="Excel Built-in Explanatory Text" xfId="4" xr:uid="{00000000-0005-0000-0000-000001000000}"/>
    <cellStyle name="Moeda" xfId="1" builtinId="4"/>
    <cellStyle name="Moeda 2" xfId="6" xr:uid="{00000000-0005-0000-0000-000003000000}"/>
    <cellStyle name="Normal" xfId="0" builtinId="0"/>
    <cellStyle name="Porcentagem" xfId="2" builtinId="5"/>
    <cellStyle name="Vírgula" xfId="3" builtin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00B2A-4F0E-4C13-8AA0-21236D9FBD2B}">
  <sheetPr>
    <tabColor rgb="FFFFFF00"/>
  </sheetPr>
  <dimension ref="B1:X61"/>
  <sheetViews>
    <sheetView zoomScaleNormal="100" workbookViewId="0">
      <selection activeCell="B22" sqref="B22"/>
    </sheetView>
  </sheetViews>
  <sheetFormatPr defaultColWidth="8.85546875" defaultRowHeight="12.75" x14ac:dyDescent="0.25"/>
  <cols>
    <col min="1" max="1" width="2.7109375" style="2" customWidth="1"/>
    <col min="2" max="2" width="27.140625" style="2" customWidth="1"/>
    <col min="3" max="3" width="8.42578125" style="2" customWidth="1"/>
    <col min="4" max="4" width="7.5703125" style="2" customWidth="1"/>
    <col min="5" max="5" width="8.140625" style="2" customWidth="1"/>
    <col min="6" max="6" width="7.42578125" style="2" customWidth="1"/>
    <col min="7" max="7" width="10.42578125" style="2" customWidth="1"/>
    <col min="8" max="8" width="9.140625" style="2" bestFit="1" customWidth="1"/>
    <col min="9" max="9" width="12.28515625" style="2" bestFit="1" customWidth="1"/>
    <col min="10" max="10" width="12.140625" style="2" bestFit="1" customWidth="1"/>
    <col min="11" max="11" width="12.140625" style="2" customWidth="1"/>
    <col min="12" max="14" width="14.7109375" style="3" customWidth="1"/>
    <col min="15" max="15" width="12.42578125" style="3" customWidth="1"/>
    <col min="16" max="17" width="14.7109375" style="3" customWidth="1"/>
    <col min="18" max="20" width="14.7109375" style="23" customWidth="1"/>
    <col min="21" max="23" width="14.7109375" style="3" customWidth="1"/>
    <col min="24" max="24" width="14.5703125" style="23" customWidth="1"/>
    <col min="25" max="25" width="9.85546875" style="2" bestFit="1" customWidth="1"/>
    <col min="26" max="16384" width="8.85546875" style="2"/>
  </cols>
  <sheetData>
    <row r="1" spans="2:24" ht="16.5" thickBot="1" x14ac:dyDescent="0.3">
      <c r="B1" s="50">
        <f>X41</f>
        <v>271167.863761577</v>
      </c>
      <c r="X1" s="51"/>
    </row>
    <row r="2" spans="2:24" ht="12.75" customHeight="1" x14ac:dyDescent="0.25">
      <c r="B2" s="122" t="s">
        <v>32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4"/>
    </row>
    <row r="3" spans="2:24" ht="12.75" customHeight="1" x14ac:dyDescent="0.25"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7"/>
    </row>
    <row r="4" spans="2:24" ht="18.75" customHeight="1" thickBot="1" x14ac:dyDescent="0.3">
      <c r="B4" s="128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30"/>
    </row>
    <row r="5" spans="2:24" ht="16.5" thickBot="1" x14ac:dyDescent="0.3">
      <c r="B5" s="131" t="s">
        <v>93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3"/>
    </row>
    <row r="6" spans="2:24" x14ac:dyDescent="0.25">
      <c r="B6" s="52"/>
      <c r="C6" s="53"/>
      <c r="D6" s="53"/>
      <c r="E6" s="53"/>
      <c r="F6" s="53"/>
      <c r="G6" s="53"/>
      <c r="H6" s="53"/>
      <c r="I6" s="54"/>
      <c r="J6" s="39"/>
      <c r="K6" s="39"/>
      <c r="L6" s="39"/>
      <c r="M6" s="113">
        <v>0.03</v>
      </c>
      <c r="N6" s="39"/>
      <c r="O6" s="39"/>
      <c r="P6" s="39"/>
      <c r="Q6" s="40"/>
      <c r="R6" s="39"/>
      <c r="S6" s="39"/>
      <c r="T6" s="39"/>
      <c r="U6" s="41"/>
      <c r="V6" s="42"/>
      <c r="W6" s="55"/>
      <c r="X6" s="56"/>
    </row>
    <row r="7" spans="2:24" s="65" customFormat="1" ht="45" customHeight="1" x14ac:dyDescent="0.25">
      <c r="B7" s="57" t="s">
        <v>33</v>
      </c>
      <c r="C7" s="58" t="s">
        <v>34</v>
      </c>
      <c r="D7" s="59" t="s">
        <v>35</v>
      </c>
      <c r="E7" s="59" t="s">
        <v>36</v>
      </c>
      <c r="F7" s="60" t="s">
        <v>37</v>
      </c>
      <c r="G7" s="60" t="s">
        <v>38</v>
      </c>
      <c r="H7" s="61" t="s">
        <v>39</v>
      </c>
      <c r="I7" s="61" t="s">
        <v>40</v>
      </c>
      <c r="J7" s="24" t="s">
        <v>108</v>
      </c>
      <c r="K7" s="24" t="s">
        <v>117</v>
      </c>
      <c r="L7" s="62" t="s">
        <v>109</v>
      </c>
      <c r="M7" s="24" t="s">
        <v>114</v>
      </c>
      <c r="N7" s="62" t="s">
        <v>41</v>
      </c>
      <c r="O7" s="62" t="s">
        <v>42</v>
      </c>
      <c r="P7" s="62" t="s">
        <v>43</v>
      </c>
      <c r="Q7" s="62" t="s">
        <v>44</v>
      </c>
      <c r="R7" s="62" t="s">
        <v>45</v>
      </c>
      <c r="S7" s="115" t="s">
        <v>119</v>
      </c>
      <c r="T7" s="115" t="s">
        <v>120</v>
      </c>
      <c r="U7" s="62" t="s">
        <v>46</v>
      </c>
      <c r="V7" s="62" t="s">
        <v>47</v>
      </c>
      <c r="W7" s="63" t="s">
        <v>48</v>
      </c>
      <c r="X7" s="64" t="s">
        <v>49</v>
      </c>
    </row>
    <row r="8" spans="2:24" ht="12.95" customHeight="1" x14ac:dyDescent="0.25">
      <c r="B8" s="66" t="s">
        <v>118</v>
      </c>
      <c r="C8" s="67" t="s">
        <v>50</v>
      </c>
      <c r="D8" s="67">
        <v>40</v>
      </c>
      <c r="E8" s="68">
        <f t="shared" ref="E8" si="0">D8*5</f>
        <v>200</v>
      </c>
      <c r="F8" s="69" t="s">
        <v>51</v>
      </c>
      <c r="G8" s="70">
        <v>22</v>
      </c>
      <c r="H8" s="67">
        <v>1</v>
      </c>
      <c r="I8" s="67" t="s">
        <v>52</v>
      </c>
      <c r="J8" s="71">
        <v>38.5</v>
      </c>
      <c r="K8" s="71">
        <f>J8*$M$6+J8</f>
        <v>39.655000000000001</v>
      </c>
      <c r="L8" s="72">
        <f t="shared" ref="L8" si="1">J8*E8</f>
        <v>7700</v>
      </c>
      <c r="M8" s="72">
        <f>K8*E8</f>
        <v>7931</v>
      </c>
      <c r="N8" s="72">
        <v>0</v>
      </c>
      <c r="O8" s="25">
        <f t="shared" ref="O8:O19" si="2">IF($I8="NOITE",($L8/$E8*0.2)*8*$G8,0)</f>
        <v>0</v>
      </c>
      <c r="P8" s="26">
        <f t="shared" ref="P8" si="3">SUM(M8:O8)</f>
        <v>7931</v>
      </c>
      <c r="Q8" s="26">
        <f t="shared" ref="Q8" si="4">16.2*G8</f>
        <v>356.4</v>
      </c>
      <c r="R8" s="26">
        <f>26.9*G8</f>
        <v>591.79999999999995</v>
      </c>
      <c r="S8" s="26">
        <v>8.5399999999999991</v>
      </c>
      <c r="T8" s="26">
        <v>8.77</v>
      </c>
      <c r="U8" s="26">
        <f>P8*9%</f>
        <v>713.79</v>
      </c>
      <c r="V8" s="26">
        <f t="shared" ref="V8" si="5">P8*26.915%</f>
        <v>2134.6286500000001</v>
      </c>
      <c r="W8" s="73">
        <f t="shared" ref="W8:W19" si="6">SUM(P8:V8)</f>
        <v>11744.92865</v>
      </c>
      <c r="X8" s="27">
        <f t="shared" ref="X8" si="7">W8*H8</f>
        <v>11744.92865</v>
      </c>
    </row>
    <row r="9" spans="2:24" ht="12.95" customHeight="1" x14ac:dyDescent="0.25">
      <c r="B9" s="66" t="s">
        <v>18</v>
      </c>
      <c r="C9" s="67" t="s">
        <v>50</v>
      </c>
      <c r="D9" s="67">
        <v>44</v>
      </c>
      <c r="E9" s="68">
        <f t="shared" ref="E9:E19" si="8">D9*5</f>
        <v>220</v>
      </c>
      <c r="F9" s="69" t="s">
        <v>51</v>
      </c>
      <c r="G9" s="70">
        <v>22</v>
      </c>
      <c r="H9" s="67">
        <v>1</v>
      </c>
      <c r="I9" s="67" t="s">
        <v>52</v>
      </c>
      <c r="J9" s="71">
        <v>15.109181818181819</v>
      </c>
      <c r="K9" s="71">
        <f>J9*$M$6+J9</f>
        <v>15.562457272727274</v>
      </c>
      <c r="L9" s="72">
        <f t="shared" ref="L9:L19" si="9">J9*E9</f>
        <v>3324.02</v>
      </c>
      <c r="M9" s="72">
        <f>K9*E9</f>
        <v>3423.7406000000001</v>
      </c>
      <c r="N9" s="72">
        <v>0</v>
      </c>
      <c r="O9" s="25">
        <f t="shared" si="2"/>
        <v>0</v>
      </c>
      <c r="P9" s="26">
        <f t="shared" ref="P9:P19" si="10">SUM(M9:O9)</f>
        <v>3423.7406000000001</v>
      </c>
      <c r="Q9" s="26">
        <f t="shared" ref="Q9:Q19" si="11">16.2*G9</f>
        <v>356.4</v>
      </c>
      <c r="R9" s="26">
        <f t="shared" ref="R9:R19" si="12">26.9*G9</f>
        <v>591.79999999999995</v>
      </c>
      <c r="S9" s="26">
        <v>8.5399999999999991</v>
      </c>
      <c r="T9" s="26">
        <v>8.77</v>
      </c>
      <c r="U9" s="26">
        <f>P9*9%</f>
        <v>308.13665400000002</v>
      </c>
      <c r="V9" s="26">
        <f t="shared" ref="V9:V15" si="13">P9*26.915%</f>
        <v>921.49978249000003</v>
      </c>
      <c r="W9" s="73">
        <f t="shared" si="6"/>
        <v>5618.8870364900004</v>
      </c>
      <c r="X9" s="27">
        <f t="shared" ref="X9:X19" si="14">W9*H9</f>
        <v>5618.8870364900004</v>
      </c>
    </row>
    <row r="10" spans="2:24" ht="12.95" customHeight="1" x14ac:dyDescent="0.25">
      <c r="B10" s="66" t="s">
        <v>2</v>
      </c>
      <c r="C10" s="67" t="s">
        <v>50</v>
      </c>
      <c r="D10" s="67">
        <v>30</v>
      </c>
      <c r="E10" s="68">
        <f t="shared" si="8"/>
        <v>150</v>
      </c>
      <c r="F10" s="69" t="s">
        <v>51</v>
      </c>
      <c r="G10" s="70">
        <v>22</v>
      </c>
      <c r="H10" s="67">
        <v>2</v>
      </c>
      <c r="I10" s="67" t="s">
        <v>52</v>
      </c>
      <c r="J10" s="71">
        <v>22.744533333333333</v>
      </c>
      <c r="K10" s="71">
        <f t="shared" ref="K10:K19" si="15">J10*$M$6+J10</f>
        <v>23.426869333333332</v>
      </c>
      <c r="L10" s="72">
        <f t="shared" si="9"/>
        <v>3411.68</v>
      </c>
      <c r="M10" s="72">
        <f t="shared" ref="M10:M19" si="16">K10*E10</f>
        <v>3514.0303999999996</v>
      </c>
      <c r="N10" s="72">
        <v>0</v>
      </c>
      <c r="O10" s="25">
        <f t="shared" si="2"/>
        <v>0</v>
      </c>
      <c r="P10" s="26">
        <f t="shared" si="10"/>
        <v>3514.0303999999996</v>
      </c>
      <c r="Q10" s="26">
        <f t="shared" si="11"/>
        <v>356.4</v>
      </c>
      <c r="R10" s="26">
        <f t="shared" si="12"/>
        <v>591.79999999999995</v>
      </c>
      <c r="S10" s="26">
        <v>8.5399999999999991</v>
      </c>
      <c r="T10" s="26">
        <v>8.77</v>
      </c>
      <c r="U10" s="26">
        <f t="shared" ref="U10:U19" si="17">P10*9%</f>
        <v>316.26273599999996</v>
      </c>
      <c r="V10" s="26">
        <f t="shared" si="13"/>
        <v>945.80128215999991</v>
      </c>
      <c r="W10" s="73">
        <f t="shared" si="6"/>
        <v>5741.6044181599991</v>
      </c>
      <c r="X10" s="27">
        <f t="shared" si="14"/>
        <v>11483.208836319998</v>
      </c>
    </row>
    <row r="11" spans="2:24" ht="12.95" customHeight="1" x14ac:dyDescent="0.25">
      <c r="B11" s="66" t="s">
        <v>19</v>
      </c>
      <c r="C11" s="67" t="s">
        <v>50</v>
      </c>
      <c r="D11" s="67">
        <v>30</v>
      </c>
      <c r="E11" s="68">
        <f t="shared" si="8"/>
        <v>150</v>
      </c>
      <c r="F11" s="69" t="s">
        <v>51</v>
      </c>
      <c r="G11" s="70">
        <v>22</v>
      </c>
      <c r="H11" s="67">
        <v>2</v>
      </c>
      <c r="I11" s="67" t="s">
        <v>52</v>
      </c>
      <c r="J11" s="71">
        <v>22.744533333333333</v>
      </c>
      <c r="K11" s="71">
        <f t="shared" si="15"/>
        <v>23.426869333333332</v>
      </c>
      <c r="L11" s="72">
        <f t="shared" si="9"/>
        <v>3411.68</v>
      </c>
      <c r="M11" s="72">
        <f t="shared" si="16"/>
        <v>3514.0303999999996</v>
      </c>
      <c r="N11" s="72">
        <v>0</v>
      </c>
      <c r="O11" s="25">
        <f t="shared" si="2"/>
        <v>0</v>
      </c>
      <c r="P11" s="26">
        <f t="shared" si="10"/>
        <v>3514.0303999999996</v>
      </c>
      <c r="Q11" s="26">
        <f t="shared" si="11"/>
        <v>356.4</v>
      </c>
      <c r="R11" s="26">
        <f t="shared" si="12"/>
        <v>591.79999999999995</v>
      </c>
      <c r="S11" s="26">
        <v>8.5399999999999991</v>
      </c>
      <c r="T11" s="26">
        <v>8.77</v>
      </c>
      <c r="U11" s="26">
        <f t="shared" si="17"/>
        <v>316.26273599999996</v>
      </c>
      <c r="V11" s="26">
        <f t="shared" si="13"/>
        <v>945.80128215999991</v>
      </c>
      <c r="W11" s="73">
        <f t="shared" si="6"/>
        <v>5741.6044181599991</v>
      </c>
      <c r="X11" s="27">
        <f t="shared" si="14"/>
        <v>11483.208836319998</v>
      </c>
    </row>
    <row r="12" spans="2:24" ht="12.95" customHeight="1" x14ac:dyDescent="0.25">
      <c r="B12" s="66" t="s">
        <v>20</v>
      </c>
      <c r="C12" s="67" t="s">
        <v>50</v>
      </c>
      <c r="D12" s="67">
        <v>44</v>
      </c>
      <c r="E12" s="68">
        <f t="shared" si="8"/>
        <v>220</v>
      </c>
      <c r="F12" s="69" t="s">
        <v>51</v>
      </c>
      <c r="G12" s="70">
        <v>22</v>
      </c>
      <c r="H12" s="67">
        <v>4</v>
      </c>
      <c r="I12" s="67" t="s">
        <v>52</v>
      </c>
      <c r="J12" s="71">
        <v>7</v>
      </c>
      <c r="K12" s="71">
        <f t="shared" si="15"/>
        <v>7.21</v>
      </c>
      <c r="L12" s="72">
        <f t="shared" si="9"/>
        <v>1540</v>
      </c>
      <c r="M12" s="72">
        <f t="shared" si="16"/>
        <v>1586.2</v>
      </c>
      <c r="N12" s="72">
        <v>0</v>
      </c>
      <c r="O12" s="25">
        <f t="shared" si="2"/>
        <v>0</v>
      </c>
      <c r="P12" s="26">
        <f t="shared" si="10"/>
        <v>1586.2</v>
      </c>
      <c r="Q12" s="26">
        <f t="shared" si="11"/>
        <v>356.4</v>
      </c>
      <c r="R12" s="26">
        <f t="shared" si="12"/>
        <v>591.79999999999995</v>
      </c>
      <c r="S12" s="26">
        <v>8.5399999999999991</v>
      </c>
      <c r="T12" s="26">
        <v>8.77</v>
      </c>
      <c r="U12" s="26">
        <f t="shared" si="17"/>
        <v>142.75800000000001</v>
      </c>
      <c r="V12" s="26">
        <f t="shared" si="13"/>
        <v>426.92572999999999</v>
      </c>
      <c r="W12" s="73">
        <f t="shared" si="6"/>
        <v>3121.3937299999993</v>
      </c>
      <c r="X12" s="27">
        <f t="shared" si="14"/>
        <v>12485.574919999997</v>
      </c>
    </row>
    <row r="13" spans="2:24" ht="12.95" customHeight="1" x14ac:dyDescent="0.25">
      <c r="B13" s="66" t="s">
        <v>21</v>
      </c>
      <c r="C13" s="67" t="s">
        <v>50</v>
      </c>
      <c r="D13" s="67">
        <v>44</v>
      </c>
      <c r="E13" s="68">
        <f t="shared" si="8"/>
        <v>220</v>
      </c>
      <c r="F13" s="69" t="s">
        <v>51</v>
      </c>
      <c r="G13" s="70">
        <v>22</v>
      </c>
      <c r="H13" s="67">
        <v>6</v>
      </c>
      <c r="I13" s="67" t="s">
        <v>52</v>
      </c>
      <c r="J13" s="71">
        <v>7</v>
      </c>
      <c r="K13" s="71">
        <f t="shared" si="15"/>
        <v>7.21</v>
      </c>
      <c r="L13" s="72">
        <f t="shared" si="9"/>
        <v>1540</v>
      </c>
      <c r="M13" s="72">
        <f t="shared" si="16"/>
        <v>1586.2</v>
      </c>
      <c r="N13" s="72">
        <f>1412*20%</f>
        <v>282.40000000000003</v>
      </c>
      <c r="O13" s="25">
        <f t="shared" si="2"/>
        <v>0</v>
      </c>
      <c r="P13" s="26">
        <f t="shared" si="10"/>
        <v>1868.6000000000001</v>
      </c>
      <c r="Q13" s="26">
        <f t="shared" si="11"/>
        <v>356.4</v>
      </c>
      <c r="R13" s="26">
        <f t="shared" si="12"/>
        <v>591.79999999999995</v>
      </c>
      <c r="S13" s="26">
        <v>8.5399999999999991</v>
      </c>
      <c r="T13" s="26">
        <v>8.77</v>
      </c>
      <c r="U13" s="26">
        <f t="shared" si="17"/>
        <v>168.17400000000001</v>
      </c>
      <c r="V13" s="26">
        <f t="shared" si="13"/>
        <v>502.93369000000001</v>
      </c>
      <c r="W13" s="73">
        <f t="shared" si="6"/>
        <v>3505.2176899999999</v>
      </c>
      <c r="X13" s="27">
        <f t="shared" si="14"/>
        <v>21031.306140000001</v>
      </c>
    </row>
    <row r="14" spans="2:24" ht="12.95" customHeight="1" x14ac:dyDescent="0.25">
      <c r="B14" s="66" t="s">
        <v>83</v>
      </c>
      <c r="C14" s="67" t="s">
        <v>50</v>
      </c>
      <c r="D14" s="67">
        <v>44</v>
      </c>
      <c r="E14" s="68">
        <f t="shared" si="8"/>
        <v>220</v>
      </c>
      <c r="F14" s="69" t="s">
        <v>51</v>
      </c>
      <c r="G14" s="70">
        <v>22</v>
      </c>
      <c r="H14" s="67">
        <v>1</v>
      </c>
      <c r="I14" s="67" t="s">
        <v>52</v>
      </c>
      <c r="J14" s="71">
        <v>10.92959090909091</v>
      </c>
      <c r="K14" s="71">
        <f t="shared" si="15"/>
        <v>11.257478636363638</v>
      </c>
      <c r="L14" s="72">
        <f t="shared" si="9"/>
        <v>2404.5100000000002</v>
      </c>
      <c r="M14" s="72">
        <f t="shared" si="16"/>
        <v>2476.6453000000006</v>
      </c>
      <c r="N14" s="72">
        <v>0</v>
      </c>
      <c r="O14" s="25">
        <f t="shared" si="2"/>
        <v>0</v>
      </c>
      <c r="P14" s="26">
        <f t="shared" si="10"/>
        <v>2476.6453000000006</v>
      </c>
      <c r="Q14" s="26">
        <f t="shared" si="11"/>
        <v>356.4</v>
      </c>
      <c r="R14" s="26">
        <f t="shared" si="12"/>
        <v>591.79999999999995</v>
      </c>
      <c r="S14" s="26">
        <v>8.5399999999999991</v>
      </c>
      <c r="T14" s="26">
        <v>8.77</v>
      </c>
      <c r="U14" s="26">
        <f t="shared" si="17"/>
        <v>222.89807700000006</v>
      </c>
      <c r="V14" s="26">
        <f t="shared" si="13"/>
        <v>666.58908249500018</v>
      </c>
      <c r="W14" s="73">
        <f t="shared" si="6"/>
        <v>4331.6424594950013</v>
      </c>
      <c r="X14" s="27">
        <f t="shared" si="14"/>
        <v>4331.6424594950013</v>
      </c>
    </row>
    <row r="15" spans="2:24" ht="12.95" customHeight="1" x14ac:dyDescent="0.25">
      <c r="B15" s="66" t="s">
        <v>23</v>
      </c>
      <c r="C15" s="74" t="s">
        <v>50</v>
      </c>
      <c r="D15" s="67">
        <v>36</v>
      </c>
      <c r="E15" s="75">
        <f t="shared" si="8"/>
        <v>180</v>
      </c>
      <c r="F15" s="69" t="s">
        <v>53</v>
      </c>
      <c r="G15" s="76">
        <v>15</v>
      </c>
      <c r="H15" s="67">
        <v>2</v>
      </c>
      <c r="I15" s="67" t="s">
        <v>84</v>
      </c>
      <c r="J15" s="71">
        <v>10.249777777777778</v>
      </c>
      <c r="K15" s="71">
        <f t="shared" si="15"/>
        <v>10.557271111111111</v>
      </c>
      <c r="L15" s="72">
        <f t="shared" si="9"/>
        <v>1844.96</v>
      </c>
      <c r="M15" s="72">
        <f t="shared" si="16"/>
        <v>1900.3088</v>
      </c>
      <c r="N15" s="72">
        <v>0</v>
      </c>
      <c r="O15" s="25">
        <f t="shared" si="2"/>
        <v>0</v>
      </c>
      <c r="P15" s="26">
        <f t="shared" si="10"/>
        <v>1900.3088</v>
      </c>
      <c r="Q15" s="26">
        <f t="shared" si="11"/>
        <v>243</v>
      </c>
      <c r="R15" s="26">
        <f t="shared" si="12"/>
        <v>403.5</v>
      </c>
      <c r="S15" s="26">
        <v>8.5399999999999991</v>
      </c>
      <c r="T15" s="26">
        <v>8.77</v>
      </c>
      <c r="U15" s="26">
        <f t="shared" si="17"/>
        <v>171.02779200000001</v>
      </c>
      <c r="V15" s="26">
        <f t="shared" si="13"/>
        <v>511.46811352000003</v>
      </c>
      <c r="W15" s="73">
        <f t="shared" si="6"/>
        <v>3246.6147055199995</v>
      </c>
      <c r="X15" s="27">
        <f t="shared" si="14"/>
        <v>6493.2294110399989</v>
      </c>
    </row>
    <row r="16" spans="2:24" ht="12.95" customHeight="1" x14ac:dyDescent="0.25">
      <c r="B16" s="66" t="s">
        <v>17</v>
      </c>
      <c r="C16" s="67" t="s">
        <v>50</v>
      </c>
      <c r="D16" s="67">
        <v>30</v>
      </c>
      <c r="E16" s="68">
        <f t="shared" si="8"/>
        <v>150</v>
      </c>
      <c r="F16" s="69" t="s">
        <v>51</v>
      </c>
      <c r="G16" s="70">
        <v>22</v>
      </c>
      <c r="H16" s="67">
        <v>6</v>
      </c>
      <c r="I16" s="67" t="s">
        <v>52</v>
      </c>
      <c r="J16" s="71">
        <v>5.04</v>
      </c>
      <c r="K16" s="71">
        <f t="shared" si="15"/>
        <v>5.1912000000000003</v>
      </c>
      <c r="L16" s="72">
        <f t="shared" si="9"/>
        <v>756</v>
      </c>
      <c r="M16" s="72">
        <f t="shared" si="16"/>
        <v>778.68000000000006</v>
      </c>
      <c r="N16" s="72">
        <v>0</v>
      </c>
      <c r="O16" s="25">
        <f t="shared" si="2"/>
        <v>0</v>
      </c>
      <c r="P16" s="26">
        <f t="shared" si="10"/>
        <v>778.68000000000006</v>
      </c>
      <c r="Q16" s="26">
        <f t="shared" si="11"/>
        <v>356.4</v>
      </c>
      <c r="R16" s="26">
        <f t="shared" si="12"/>
        <v>591.79999999999995</v>
      </c>
      <c r="S16" s="26">
        <v>8.5399999999999991</v>
      </c>
      <c r="T16" s="26">
        <v>8.77</v>
      </c>
      <c r="U16" s="26">
        <v>0</v>
      </c>
      <c r="V16" s="26">
        <v>0</v>
      </c>
      <c r="W16" s="73">
        <f t="shared" si="6"/>
        <v>1744.1899999999998</v>
      </c>
      <c r="X16" s="27">
        <f t="shared" si="14"/>
        <v>10465.14</v>
      </c>
    </row>
    <row r="17" spans="2:24" ht="12.95" customHeight="1" x14ac:dyDescent="0.25">
      <c r="B17" s="66" t="s">
        <v>85</v>
      </c>
      <c r="C17" s="67" t="s">
        <v>50</v>
      </c>
      <c r="D17" s="67">
        <v>44</v>
      </c>
      <c r="E17" s="68">
        <f t="shared" si="8"/>
        <v>220</v>
      </c>
      <c r="F17" s="69" t="s">
        <v>51</v>
      </c>
      <c r="G17" s="70">
        <v>22</v>
      </c>
      <c r="H17" s="67">
        <v>4</v>
      </c>
      <c r="I17" s="67" t="s">
        <v>52</v>
      </c>
      <c r="J17" s="71">
        <v>8.1781818181818178</v>
      </c>
      <c r="K17" s="71">
        <f t="shared" si="15"/>
        <v>8.4235272727272719</v>
      </c>
      <c r="L17" s="72">
        <f t="shared" si="9"/>
        <v>1799.1999999999998</v>
      </c>
      <c r="M17" s="72">
        <f t="shared" si="16"/>
        <v>1853.1759999999997</v>
      </c>
      <c r="N17" s="72">
        <v>0</v>
      </c>
      <c r="O17" s="25">
        <f t="shared" si="2"/>
        <v>0</v>
      </c>
      <c r="P17" s="26">
        <f t="shared" si="10"/>
        <v>1853.1759999999997</v>
      </c>
      <c r="Q17" s="26">
        <f t="shared" si="11"/>
        <v>356.4</v>
      </c>
      <c r="R17" s="26">
        <f t="shared" si="12"/>
        <v>591.79999999999995</v>
      </c>
      <c r="S17" s="26">
        <v>8.5399999999999991</v>
      </c>
      <c r="T17" s="26">
        <v>8.77</v>
      </c>
      <c r="U17" s="26">
        <f t="shared" si="17"/>
        <v>166.78583999999998</v>
      </c>
      <c r="V17" s="26">
        <f>P17*26.915%</f>
        <v>498.78232039999995</v>
      </c>
      <c r="W17" s="73">
        <f t="shared" si="6"/>
        <v>3484.2541603999994</v>
      </c>
      <c r="X17" s="27">
        <f t="shared" si="14"/>
        <v>13937.016641599997</v>
      </c>
    </row>
    <row r="18" spans="2:24" ht="12.95" customHeight="1" x14ac:dyDescent="0.25">
      <c r="B18" s="66" t="s">
        <v>16</v>
      </c>
      <c r="C18" s="67" t="s">
        <v>50</v>
      </c>
      <c r="D18" s="67">
        <v>44</v>
      </c>
      <c r="E18" s="68">
        <f t="shared" si="8"/>
        <v>220</v>
      </c>
      <c r="F18" s="69" t="s">
        <v>51</v>
      </c>
      <c r="G18" s="70">
        <v>22</v>
      </c>
      <c r="H18" s="67">
        <v>4</v>
      </c>
      <c r="I18" s="67" t="s">
        <v>52</v>
      </c>
      <c r="J18" s="71">
        <v>11.102409090909092</v>
      </c>
      <c r="K18" s="71">
        <f t="shared" si="15"/>
        <v>11.435481363636365</v>
      </c>
      <c r="L18" s="77">
        <f>J18*E18</f>
        <v>2442.5300000000002</v>
      </c>
      <c r="M18" s="72">
        <f t="shared" si="16"/>
        <v>2515.8059000000003</v>
      </c>
      <c r="N18" s="72">
        <v>0</v>
      </c>
      <c r="O18" s="25">
        <f t="shared" si="2"/>
        <v>0</v>
      </c>
      <c r="P18" s="26">
        <f t="shared" si="10"/>
        <v>2515.8059000000003</v>
      </c>
      <c r="Q18" s="26">
        <f t="shared" si="11"/>
        <v>356.4</v>
      </c>
      <c r="R18" s="26">
        <f t="shared" si="12"/>
        <v>591.79999999999995</v>
      </c>
      <c r="S18" s="26">
        <v>8.5399999999999991</v>
      </c>
      <c r="T18" s="26">
        <v>8.77</v>
      </c>
      <c r="U18" s="26">
        <f t="shared" si="17"/>
        <v>226.42253100000002</v>
      </c>
      <c r="V18" s="26">
        <f>P18*26.915%</f>
        <v>677.12915798500012</v>
      </c>
      <c r="W18" s="73">
        <f t="shared" si="6"/>
        <v>4384.8675889850001</v>
      </c>
      <c r="X18" s="27">
        <f t="shared" si="14"/>
        <v>17539.47035594</v>
      </c>
    </row>
    <row r="19" spans="2:24" ht="12.95" customHeight="1" x14ac:dyDescent="0.25">
      <c r="B19" s="78" t="s">
        <v>24</v>
      </c>
      <c r="C19" s="74" t="s">
        <v>50</v>
      </c>
      <c r="D19" s="74">
        <v>44</v>
      </c>
      <c r="E19" s="75">
        <f t="shared" si="8"/>
        <v>220</v>
      </c>
      <c r="F19" s="69" t="s">
        <v>51</v>
      </c>
      <c r="G19" s="76">
        <v>22</v>
      </c>
      <c r="H19" s="67">
        <v>1</v>
      </c>
      <c r="I19" s="67" t="s">
        <v>52</v>
      </c>
      <c r="J19" s="71">
        <v>16.642818181818182</v>
      </c>
      <c r="K19" s="71">
        <f t="shared" si="15"/>
        <v>17.142102727272729</v>
      </c>
      <c r="L19" s="72">
        <f t="shared" si="9"/>
        <v>3661.42</v>
      </c>
      <c r="M19" s="72">
        <f t="shared" si="16"/>
        <v>3771.2626000000005</v>
      </c>
      <c r="N19" s="72">
        <v>0</v>
      </c>
      <c r="O19" s="25">
        <f t="shared" si="2"/>
        <v>0</v>
      </c>
      <c r="P19" s="26">
        <f t="shared" si="10"/>
        <v>3771.2626000000005</v>
      </c>
      <c r="Q19" s="26">
        <f t="shared" si="11"/>
        <v>356.4</v>
      </c>
      <c r="R19" s="26">
        <f t="shared" si="12"/>
        <v>591.79999999999995</v>
      </c>
      <c r="S19" s="26">
        <v>8.5399999999999991</v>
      </c>
      <c r="T19" s="26">
        <v>8.77</v>
      </c>
      <c r="U19" s="26">
        <f t="shared" si="17"/>
        <v>339.413634</v>
      </c>
      <c r="V19" s="26">
        <f>P19*26.915%</f>
        <v>1015.0353287900001</v>
      </c>
      <c r="W19" s="73">
        <f t="shared" si="6"/>
        <v>6091.2215627900005</v>
      </c>
      <c r="X19" s="27">
        <f t="shared" si="14"/>
        <v>6091.2215627900005</v>
      </c>
    </row>
    <row r="20" spans="2:24" s="80" customFormat="1" ht="12.95" customHeight="1" thickBot="1" x14ac:dyDescent="0.3">
      <c r="B20" s="79" t="s">
        <v>54</v>
      </c>
      <c r="C20" s="119"/>
      <c r="D20" s="120"/>
      <c r="E20" s="120"/>
      <c r="F20" s="120"/>
      <c r="G20" s="121"/>
      <c r="H20" s="28">
        <f>SUM(H8:H19)</f>
        <v>34</v>
      </c>
      <c r="I20" s="134"/>
      <c r="J20" s="135"/>
      <c r="K20" s="136"/>
      <c r="L20" s="29">
        <f>SUM(L8:L19)</f>
        <v>33836</v>
      </c>
      <c r="M20" s="29">
        <f t="shared" ref="M20:X20" si="18">SUM(M8:M19)</f>
        <v>34851.08</v>
      </c>
      <c r="N20" s="29">
        <f t="shared" si="18"/>
        <v>282.40000000000003</v>
      </c>
      <c r="O20" s="29">
        <f t="shared" si="18"/>
        <v>0</v>
      </c>
      <c r="P20" s="29">
        <f t="shared" si="18"/>
        <v>35133.479999999996</v>
      </c>
      <c r="Q20" s="29">
        <f t="shared" si="18"/>
        <v>4163.4000000000005</v>
      </c>
      <c r="R20" s="29">
        <f t="shared" si="18"/>
        <v>6913.3000000000011</v>
      </c>
      <c r="S20" s="29">
        <f t="shared" ref="S20" si="19">SUM(S8:S19)</f>
        <v>102.47999999999996</v>
      </c>
      <c r="T20" s="29">
        <f t="shared" ref="T20" si="20">SUM(T8:T19)</f>
        <v>105.23999999999997</v>
      </c>
      <c r="U20" s="29">
        <f t="shared" si="18"/>
        <v>3091.9319999999998</v>
      </c>
      <c r="V20" s="29">
        <f t="shared" si="18"/>
        <v>9246.5944199999994</v>
      </c>
      <c r="W20" s="29">
        <f t="shared" si="18"/>
        <v>58756.426420000003</v>
      </c>
      <c r="X20" s="29">
        <f t="shared" si="18"/>
        <v>132704.83484999498</v>
      </c>
    </row>
    <row r="21" spans="2:24" ht="16.5" thickBot="1" x14ac:dyDescent="0.3">
      <c r="B21" s="131" t="s">
        <v>55</v>
      </c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3"/>
    </row>
    <row r="22" spans="2:24" s="83" customFormat="1" ht="45.75" customHeight="1" x14ac:dyDescent="0.25">
      <c r="B22" s="59" t="s">
        <v>33</v>
      </c>
      <c r="C22" s="59" t="s">
        <v>34</v>
      </c>
      <c r="D22" s="59" t="s">
        <v>35</v>
      </c>
      <c r="E22" s="59" t="s">
        <v>36</v>
      </c>
      <c r="F22" s="60" t="s">
        <v>37</v>
      </c>
      <c r="G22" s="60" t="s">
        <v>38</v>
      </c>
      <c r="H22" s="61" t="s">
        <v>39</v>
      </c>
      <c r="I22" s="61" t="s">
        <v>40</v>
      </c>
      <c r="J22" s="24" t="s">
        <v>108</v>
      </c>
      <c r="K22" s="24" t="s">
        <v>117</v>
      </c>
      <c r="L22" s="62" t="s">
        <v>109</v>
      </c>
      <c r="M22" s="24" t="s">
        <v>114</v>
      </c>
      <c r="N22" s="62" t="s">
        <v>41</v>
      </c>
      <c r="O22" s="62" t="s">
        <v>42</v>
      </c>
      <c r="P22" s="62" t="s">
        <v>43</v>
      </c>
      <c r="Q22" s="62" t="s">
        <v>44</v>
      </c>
      <c r="R22" s="81" t="s">
        <v>45</v>
      </c>
      <c r="S22" s="115" t="s">
        <v>119</v>
      </c>
      <c r="T22" s="115" t="s">
        <v>120</v>
      </c>
      <c r="U22" s="62" t="s">
        <v>46</v>
      </c>
      <c r="V22" s="62" t="s">
        <v>47</v>
      </c>
      <c r="W22" s="82" t="s">
        <v>48</v>
      </c>
      <c r="X22" s="64" t="s">
        <v>49</v>
      </c>
    </row>
    <row r="23" spans="2:24" ht="12.95" customHeight="1" x14ac:dyDescent="0.25">
      <c r="B23" s="66" t="s">
        <v>18</v>
      </c>
      <c r="C23" s="67" t="s">
        <v>50</v>
      </c>
      <c r="D23" s="67">
        <v>44</v>
      </c>
      <c r="E23" s="68">
        <f t="shared" ref="E23:E33" si="21">D23*5</f>
        <v>220</v>
      </c>
      <c r="F23" s="69" t="s">
        <v>51</v>
      </c>
      <c r="G23" s="70">
        <v>22</v>
      </c>
      <c r="H23" s="67">
        <v>1</v>
      </c>
      <c r="I23" s="67" t="s">
        <v>52</v>
      </c>
      <c r="J23" s="71">
        <v>15.109181818181819</v>
      </c>
      <c r="K23" s="71">
        <f t="shared" ref="K23:K33" si="22">J23*$M$6+J23</f>
        <v>15.562457272727274</v>
      </c>
      <c r="L23" s="72">
        <f t="shared" ref="L23:L31" si="23">J23*E23</f>
        <v>3324.02</v>
      </c>
      <c r="M23" s="72">
        <f t="shared" ref="M23:M33" si="24">K23*E23</f>
        <v>3423.7406000000001</v>
      </c>
      <c r="N23" s="72">
        <v>0</v>
      </c>
      <c r="O23" s="25">
        <f t="shared" ref="O23:O33" si="25">IF($I23="NOITE",($L23/$E23*0.2)*8*$G23,0)</f>
        <v>0</v>
      </c>
      <c r="P23" s="26">
        <f t="shared" ref="P23:P33" si="26">SUM(M23:O23)</f>
        <v>3423.7406000000001</v>
      </c>
      <c r="Q23" s="26">
        <f t="shared" ref="Q23:Q33" si="27">16.2*G23</f>
        <v>356.4</v>
      </c>
      <c r="R23" s="26">
        <f t="shared" ref="R23:R33" si="28">26.9*G23</f>
        <v>591.79999999999995</v>
      </c>
      <c r="S23" s="26">
        <v>8.5399999999999991</v>
      </c>
      <c r="T23" s="26">
        <v>8.77</v>
      </c>
      <c r="U23" s="26">
        <f>P23*9%</f>
        <v>308.13665400000002</v>
      </c>
      <c r="V23" s="26">
        <f t="shared" ref="V23:V29" si="29">P23*26.915%</f>
        <v>921.49978249000003</v>
      </c>
      <c r="W23" s="73">
        <f t="shared" ref="W23:W33" si="30">SUM(P23:V23)</f>
        <v>5618.8870364900004</v>
      </c>
      <c r="X23" s="27">
        <f t="shared" ref="X23:X33" si="31">W23*H23</f>
        <v>5618.8870364900004</v>
      </c>
    </row>
    <row r="24" spans="2:24" ht="12.95" customHeight="1" x14ac:dyDescent="0.25">
      <c r="B24" s="66" t="s">
        <v>2</v>
      </c>
      <c r="C24" s="67" t="s">
        <v>50</v>
      </c>
      <c r="D24" s="67">
        <v>30</v>
      </c>
      <c r="E24" s="68">
        <f t="shared" si="21"/>
        <v>150</v>
      </c>
      <c r="F24" s="69" t="s">
        <v>51</v>
      </c>
      <c r="G24" s="70">
        <v>22</v>
      </c>
      <c r="H24" s="67">
        <v>2</v>
      </c>
      <c r="I24" s="67" t="s">
        <v>52</v>
      </c>
      <c r="J24" s="71">
        <v>22.744533333333333</v>
      </c>
      <c r="K24" s="71">
        <f t="shared" si="22"/>
        <v>23.426869333333332</v>
      </c>
      <c r="L24" s="72">
        <f t="shared" si="23"/>
        <v>3411.68</v>
      </c>
      <c r="M24" s="72">
        <f t="shared" si="24"/>
        <v>3514.0303999999996</v>
      </c>
      <c r="N24" s="72">
        <v>0</v>
      </c>
      <c r="O24" s="25">
        <f t="shared" si="25"/>
        <v>0</v>
      </c>
      <c r="P24" s="26">
        <f t="shared" si="26"/>
        <v>3514.0303999999996</v>
      </c>
      <c r="Q24" s="26">
        <f t="shared" si="27"/>
        <v>356.4</v>
      </c>
      <c r="R24" s="26">
        <f t="shared" si="28"/>
        <v>591.79999999999995</v>
      </c>
      <c r="S24" s="26">
        <v>8.5399999999999991</v>
      </c>
      <c r="T24" s="26">
        <v>8.77</v>
      </c>
      <c r="U24" s="26">
        <f t="shared" ref="U24:U33" si="32">P24*9%</f>
        <v>316.26273599999996</v>
      </c>
      <c r="V24" s="26">
        <f t="shared" si="29"/>
        <v>945.80128215999991</v>
      </c>
      <c r="W24" s="73">
        <f t="shared" si="30"/>
        <v>5741.6044181599991</v>
      </c>
      <c r="X24" s="27">
        <f t="shared" si="31"/>
        <v>11483.208836319998</v>
      </c>
    </row>
    <row r="25" spans="2:24" ht="12.95" customHeight="1" x14ac:dyDescent="0.25">
      <c r="B25" s="66" t="s">
        <v>19</v>
      </c>
      <c r="C25" s="67" t="s">
        <v>50</v>
      </c>
      <c r="D25" s="67">
        <v>30</v>
      </c>
      <c r="E25" s="68">
        <f t="shared" si="21"/>
        <v>150</v>
      </c>
      <c r="F25" s="69" t="s">
        <v>51</v>
      </c>
      <c r="G25" s="70">
        <v>22</v>
      </c>
      <c r="H25" s="67">
        <v>2</v>
      </c>
      <c r="I25" s="67" t="s">
        <v>52</v>
      </c>
      <c r="J25" s="71">
        <v>22.744533333333333</v>
      </c>
      <c r="K25" s="71">
        <f t="shared" si="22"/>
        <v>23.426869333333332</v>
      </c>
      <c r="L25" s="72">
        <f t="shared" si="23"/>
        <v>3411.68</v>
      </c>
      <c r="M25" s="72">
        <f t="shared" si="24"/>
        <v>3514.0303999999996</v>
      </c>
      <c r="N25" s="72">
        <v>0</v>
      </c>
      <c r="O25" s="25">
        <f t="shared" si="25"/>
        <v>0</v>
      </c>
      <c r="P25" s="26">
        <f t="shared" si="26"/>
        <v>3514.0303999999996</v>
      </c>
      <c r="Q25" s="26">
        <f t="shared" si="27"/>
        <v>356.4</v>
      </c>
      <c r="R25" s="26">
        <f t="shared" si="28"/>
        <v>591.79999999999995</v>
      </c>
      <c r="S25" s="26">
        <v>8.5399999999999991</v>
      </c>
      <c r="T25" s="26">
        <v>8.77</v>
      </c>
      <c r="U25" s="26">
        <f t="shared" si="32"/>
        <v>316.26273599999996</v>
      </c>
      <c r="V25" s="26">
        <f t="shared" si="29"/>
        <v>945.80128215999991</v>
      </c>
      <c r="W25" s="73">
        <f t="shared" si="30"/>
        <v>5741.6044181599991</v>
      </c>
      <c r="X25" s="27">
        <f t="shared" si="31"/>
        <v>11483.208836319998</v>
      </c>
    </row>
    <row r="26" spans="2:24" ht="12.95" customHeight="1" x14ac:dyDescent="0.25">
      <c r="B26" s="66" t="s">
        <v>20</v>
      </c>
      <c r="C26" s="67" t="s">
        <v>50</v>
      </c>
      <c r="D26" s="67">
        <v>44</v>
      </c>
      <c r="E26" s="68">
        <f t="shared" si="21"/>
        <v>220</v>
      </c>
      <c r="F26" s="69" t="s">
        <v>51</v>
      </c>
      <c r="G26" s="70">
        <v>22</v>
      </c>
      <c r="H26" s="67">
        <v>4</v>
      </c>
      <c r="I26" s="67" t="s">
        <v>52</v>
      </c>
      <c r="J26" s="71">
        <v>7</v>
      </c>
      <c r="K26" s="71">
        <f t="shared" si="22"/>
        <v>7.21</v>
      </c>
      <c r="L26" s="72">
        <f t="shared" si="23"/>
        <v>1540</v>
      </c>
      <c r="M26" s="72">
        <f t="shared" si="24"/>
        <v>1586.2</v>
      </c>
      <c r="N26" s="72">
        <v>0</v>
      </c>
      <c r="O26" s="25">
        <f t="shared" si="25"/>
        <v>0</v>
      </c>
      <c r="P26" s="26">
        <f t="shared" si="26"/>
        <v>1586.2</v>
      </c>
      <c r="Q26" s="26">
        <f t="shared" si="27"/>
        <v>356.4</v>
      </c>
      <c r="R26" s="26">
        <f t="shared" si="28"/>
        <v>591.79999999999995</v>
      </c>
      <c r="S26" s="26">
        <v>8.5399999999999991</v>
      </c>
      <c r="T26" s="26">
        <v>8.77</v>
      </c>
      <c r="U26" s="26">
        <f t="shared" si="32"/>
        <v>142.75800000000001</v>
      </c>
      <c r="V26" s="26">
        <f t="shared" si="29"/>
        <v>426.92572999999999</v>
      </c>
      <c r="W26" s="73">
        <f t="shared" si="30"/>
        <v>3121.3937299999993</v>
      </c>
      <c r="X26" s="27">
        <f t="shared" si="31"/>
        <v>12485.574919999997</v>
      </c>
    </row>
    <row r="27" spans="2:24" ht="12.95" customHeight="1" x14ac:dyDescent="0.25">
      <c r="B27" s="66" t="s">
        <v>21</v>
      </c>
      <c r="C27" s="67" t="s">
        <v>50</v>
      </c>
      <c r="D27" s="67">
        <v>44</v>
      </c>
      <c r="E27" s="68">
        <f t="shared" si="21"/>
        <v>220</v>
      </c>
      <c r="F27" s="69" t="s">
        <v>51</v>
      </c>
      <c r="G27" s="70">
        <v>22</v>
      </c>
      <c r="H27" s="67">
        <v>6</v>
      </c>
      <c r="I27" s="67" t="s">
        <v>52</v>
      </c>
      <c r="J27" s="71">
        <v>7</v>
      </c>
      <c r="K27" s="71">
        <f t="shared" si="22"/>
        <v>7.21</v>
      </c>
      <c r="L27" s="72">
        <f t="shared" si="23"/>
        <v>1540</v>
      </c>
      <c r="M27" s="72">
        <f t="shared" si="24"/>
        <v>1586.2</v>
      </c>
      <c r="N27" s="72">
        <f>1412*20%</f>
        <v>282.40000000000003</v>
      </c>
      <c r="O27" s="25">
        <f t="shared" si="25"/>
        <v>0</v>
      </c>
      <c r="P27" s="26">
        <f t="shared" si="26"/>
        <v>1868.6000000000001</v>
      </c>
      <c r="Q27" s="26">
        <f t="shared" si="27"/>
        <v>356.4</v>
      </c>
      <c r="R27" s="26">
        <f t="shared" si="28"/>
        <v>591.79999999999995</v>
      </c>
      <c r="S27" s="26">
        <v>8.5399999999999991</v>
      </c>
      <c r="T27" s="26">
        <v>8.77</v>
      </c>
      <c r="U27" s="26">
        <f t="shared" si="32"/>
        <v>168.17400000000001</v>
      </c>
      <c r="V27" s="26">
        <f t="shared" si="29"/>
        <v>502.93369000000001</v>
      </c>
      <c r="W27" s="73">
        <f t="shared" si="30"/>
        <v>3505.2176899999999</v>
      </c>
      <c r="X27" s="27">
        <f t="shared" si="31"/>
        <v>21031.306140000001</v>
      </c>
    </row>
    <row r="28" spans="2:24" ht="12.95" customHeight="1" x14ac:dyDescent="0.25">
      <c r="B28" s="66" t="s">
        <v>83</v>
      </c>
      <c r="C28" s="67" t="s">
        <v>50</v>
      </c>
      <c r="D28" s="67">
        <v>44</v>
      </c>
      <c r="E28" s="68">
        <f t="shared" si="21"/>
        <v>220</v>
      </c>
      <c r="F28" s="69" t="s">
        <v>51</v>
      </c>
      <c r="G28" s="70">
        <v>22</v>
      </c>
      <c r="H28" s="67">
        <v>1</v>
      </c>
      <c r="I28" s="67" t="s">
        <v>52</v>
      </c>
      <c r="J28" s="71">
        <v>10.92959090909091</v>
      </c>
      <c r="K28" s="71">
        <f t="shared" si="22"/>
        <v>11.257478636363638</v>
      </c>
      <c r="L28" s="72">
        <f t="shared" si="23"/>
        <v>2404.5100000000002</v>
      </c>
      <c r="M28" s="72">
        <f t="shared" si="24"/>
        <v>2476.6453000000006</v>
      </c>
      <c r="N28" s="72">
        <v>0</v>
      </c>
      <c r="O28" s="25">
        <f t="shared" si="25"/>
        <v>0</v>
      </c>
      <c r="P28" s="26">
        <f t="shared" si="26"/>
        <v>2476.6453000000006</v>
      </c>
      <c r="Q28" s="26">
        <f t="shared" si="27"/>
        <v>356.4</v>
      </c>
      <c r="R28" s="26">
        <f t="shared" si="28"/>
        <v>591.79999999999995</v>
      </c>
      <c r="S28" s="26">
        <v>8.5399999999999991</v>
      </c>
      <c r="T28" s="26">
        <v>8.77</v>
      </c>
      <c r="U28" s="26">
        <f t="shared" si="32"/>
        <v>222.89807700000006</v>
      </c>
      <c r="V28" s="26">
        <f t="shared" si="29"/>
        <v>666.58908249500018</v>
      </c>
      <c r="W28" s="73">
        <f t="shared" si="30"/>
        <v>4331.6424594950013</v>
      </c>
      <c r="X28" s="27">
        <f t="shared" si="31"/>
        <v>4331.6424594950013</v>
      </c>
    </row>
    <row r="29" spans="2:24" ht="12.95" customHeight="1" x14ac:dyDescent="0.25">
      <c r="B29" s="66" t="s">
        <v>23</v>
      </c>
      <c r="C29" s="74" t="s">
        <v>50</v>
      </c>
      <c r="D29" s="67">
        <v>36</v>
      </c>
      <c r="E29" s="75">
        <f t="shared" si="21"/>
        <v>180</v>
      </c>
      <c r="F29" s="69" t="s">
        <v>53</v>
      </c>
      <c r="G29" s="76">
        <v>15</v>
      </c>
      <c r="H29" s="67">
        <v>2</v>
      </c>
      <c r="I29" s="67" t="s">
        <v>84</v>
      </c>
      <c r="J29" s="71">
        <v>10.249777777777778</v>
      </c>
      <c r="K29" s="71">
        <f t="shared" si="22"/>
        <v>10.557271111111111</v>
      </c>
      <c r="L29" s="72">
        <f t="shared" si="23"/>
        <v>1844.96</v>
      </c>
      <c r="M29" s="72">
        <f t="shared" si="24"/>
        <v>1900.3088</v>
      </c>
      <c r="N29" s="72">
        <v>0</v>
      </c>
      <c r="O29" s="25">
        <f t="shared" si="25"/>
        <v>0</v>
      </c>
      <c r="P29" s="26">
        <f t="shared" si="26"/>
        <v>1900.3088</v>
      </c>
      <c r="Q29" s="26">
        <f t="shared" si="27"/>
        <v>243</v>
      </c>
      <c r="R29" s="26">
        <f t="shared" si="28"/>
        <v>403.5</v>
      </c>
      <c r="S29" s="26">
        <v>8.5399999999999991</v>
      </c>
      <c r="T29" s="26">
        <v>8.77</v>
      </c>
      <c r="U29" s="26">
        <f t="shared" si="32"/>
        <v>171.02779200000001</v>
      </c>
      <c r="V29" s="26">
        <f t="shared" si="29"/>
        <v>511.46811352000003</v>
      </c>
      <c r="W29" s="73">
        <f t="shared" si="30"/>
        <v>3246.6147055199995</v>
      </c>
      <c r="X29" s="27">
        <f t="shared" si="31"/>
        <v>6493.2294110399989</v>
      </c>
    </row>
    <row r="30" spans="2:24" ht="12.95" customHeight="1" x14ac:dyDescent="0.25">
      <c r="B30" s="66" t="s">
        <v>17</v>
      </c>
      <c r="C30" s="67" t="s">
        <v>50</v>
      </c>
      <c r="D30" s="67">
        <v>30</v>
      </c>
      <c r="E30" s="68">
        <f t="shared" si="21"/>
        <v>150</v>
      </c>
      <c r="F30" s="69" t="s">
        <v>51</v>
      </c>
      <c r="G30" s="70">
        <v>22</v>
      </c>
      <c r="H30" s="67">
        <v>6</v>
      </c>
      <c r="I30" s="67" t="s">
        <v>52</v>
      </c>
      <c r="J30" s="71">
        <v>5.04</v>
      </c>
      <c r="K30" s="71">
        <f t="shared" si="22"/>
        <v>5.1912000000000003</v>
      </c>
      <c r="L30" s="72">
        <f t="shared" si="23"/>
        <v>756</v>
      </c>
      <c r="M30" s="72">
        <f t="shared" si="24"/>
        <v>778.68000000000006</v>
      </c>
      <c r="N30" s="72">
        <v>0</v>
      </c>
      <c r="O30" s="25">
        <f t="shared" si="25"/>
        <v>0</v>
      </c>
      <c r="P30" s="26">
        <f t="shared" si="26"/>
        <v>778.68000000000006</v>
      </c>
      <c r="Q30" s="26">
        <f t="shared" si="27"/>
        <v>356.4</v>
      </c>
      <c r="R30" s="26">
        <f t="shared" si="28"/>
        <v>591.79999999999995</v>
      </c>
      <c r="S30" s="26">
        <v>8.5399999999999991</v>
      </c>
      <c r="T30" s="26">
        <v>8.77</v>
      </c>
      <c r="U30" s="26">
        <v>0</v>
      </c>
      <c r="V30" s="26">
        <v>0</v>
      </c>
      <c r="W30" s="73">
        <f t="shared" si="30"/>
        <v>1744.1899999999998</v>
      </c>
      <c r="X30" s="27">
        <f t="shared" si="31"/>
        <v>10465.14</v>
      </c>
    </row>
    <row r="31" spans="2:24" ht="12.95" customHeight="1" x14ac:dyDescent="0.25">
      <c r="B31" s="66" t="s">
        <v>85</v>
      </c>
      <c r="C31" s="67" t="s">
        <v>50</v>
      </c>
      <c r="D31" s="67">
        <v>44</v>
      </c>
      <c r="E31" s="68">
        <f t="shared" si="21"/>
        <v>220</v>
      </c>
      <c r="F31" s="69" t="s">
        <v>51</v>
      </c>
      <c r="G31" s="70">
        <v>22</v>
      </c>
      <c r="H31" s="67">
        <v>4</v>
      </c>
      <c r="I31" s="67" t="s">
        <v>52</v>
      </c>
      <c r="J31" s="71">
        <v>8.1781818181818178</v>
      </c>
      <c r="K31" s="71">
        <f t="shared" si="22"/>
        <v>8.4235272727272719</v>
      </c>
      <c r="L31" s="72">
        <f t="shared" si="23"/>
        <v>1799.1999999999998</v>
      </c>
      <c r="M31" s="72">
        <f t="shared" si="24"/>
        <v>1853.1759999999997</v>
      </c>
      <c r="N31" s="72">
        <v>0</v>
      </c>
      <c r="O31" s="25">
        <f t="shared" si="25"/>
        <v>0</v>
      </c>
      <c r="P31" s="26">
        <f t="shared" si="26"/>
        <v>1853.1759999999997</v>
      </c>
      <c r="Q31" s="26">
        <f t="shared" si="27"/>
        <v>356.4</v>
      </c>
      <c r="R31" s="26">
        <f t="shared" si="28"/>
        <v>591.79999999999995</v>
      </c>
      <c r="S31" s="26">
        <v>8.5399999999999991</v>
      </c>
      <c r="T31" s="26">
        <v>8.77</v>
      </c>
      <c r="U31" s="26">
        <f t="shared" si="32"/>
        <v>166.78583999999998</v>
      </c>
      <c r="V31" s="26">
        <f>P31*26.915%</f>
        <v>498.78232039999995</v>
      </c>
      <c r="W31" s="73">
        <f t="shared" si="30"/>
        <v>3484.2541603999994</v>
      </c>
      <c r="X31" s="27">
        <f t="shared" si="31"/>
        <v>13937.016641599997</v>
      </c>
    </row>
    <row r="32" spans="2:24" ht="12.95" customHeight="1" x14ac:dyDescent="0.25">
      <c r="B32" s="66" t="s">
        <v>16</v>
      </c>
      <c r="C32" s="67" t="s">
        <v>50</v>
      </c>
      <c r="D32" s="67">
        <v>44</v>
      </c>
      <c r="E32" s="68">
        <f t="shared" si="21"/>
        <v>220</v>
      </c>
      <c r="F32" s="69" t="s">
        <v>51</v>
      </c>
      <c r="G32" s="70">
        <v>22</v>
      </c>
      <c r="H32" s="67">
        <v>4</v>
      </c>
      <c r="I32" s="67" t="s">
        <v>52</v>
      </c>
      <c r="J32" s="71">
        <v>11.102409090909092</v>
      </c>
      <c r="K32" s="71">
        <f t="shared" si="22"/>
        <v>11.435481363636365</v>
      </c>
      <c r="L32" s="77">
        <f>J32*E32</f>
        <v>2442.5300000000002</v>
      </c>
      <c r="M32" s="72">
        <f t="shared" si="24"/>
        <v>2515.8059000000003</v>
      </c>
      <c r="N32" s="72">
        <v>0</v>
      </c>
      <c r="O32" s="25">
        <f t="shared" si="25"/>
        <v>0</v>
      </c>
      <c r="P32" s="26">
        <f t="shared" si="26"/>
        <v>2515.8059000000003</v>
      </c>
      <c r="Q32" s="26">
        <f t="shared" si="27"/>
        <v>356.4</v>
      </c>
      <c r="R32" s="26">
        <f t="shared" si="28"/>
        <v>591.79999999999995</v>
      </c>
      <c r="S32" s="26">
        <v>8.5399999999999991</v>
      </c>
      <c r="T32" s="26">
        <v>8.77</v>
      </c>
      <c r="U32" s="26">
        <f t="shared" si="32"/>
        <v>226.42253100000002</v>
      </c>
      <c r="V32" s="26">
        <f>P32*26.915%</f>
        <v>677.12915798500012</v>
      </c>
      <c r="W32" s="73">
        <f t="shared" si="30"/>
        <v>4384.8675889850001</v>
      </c>
      <c r="X32" s="27">
        <f t="shared" si="31"/>
        <v>17539.47035594</v>
      </c>
    </row>
    <row r="33" spans="2:24" ht="12.95" customHeight="1" x14ac:dyDescent="0.25">
      <c r="B33" s="78" t="s">
        <v>24</v>
      </c>
      <c r="C33" s="74" t="s">
        <v>50</v>
      </c>
      <c r="D33" s="74">
        <v>44</v>
      </c>
      <c r="E33" s="75">
        <f t="shared" si="21"/>
        <v>220</v>
      </c>
      <c r="F33" s="69" t="s">
        <v>51</v>
      </c>
      <c r="G33" s="76">
        <v>22</v>
      </c>
      <c r="H33" s="67">
        <v>1</v>
      </c>
      <c r="I33" s="67" t="s">
        <v>52</v>
      </c>
      <c r="J33" s="71">
        <v>16.642818181818182</v>
      </c>
      <c r="K33" s="71">
        <f t="shared" si="22"/>
        <v>17.142102727272729</v>
      </c>
      <c r="L33" s="72">
        <f t="shared" ref="L33" si="33">J33*E33</f>
        <v>3661.42</v>
      </c>
      <c r="M33" s="72">
        <f t="shared" si="24"/>
        <v>3771.2626000000005</v>
      </c>
      <c r="N33" s="72">
        <v>0</v>
      </c>
      <c r="O33" s="25">
        <f t="shared" si="25"/>
        <v>0</v>
      </c>
      <c r="P33" s="26">
        <f t="shared" si="26"/>
        <v>3771.2626000000005</v>
      </c>
      <c r="Q33" s="26">
        <f t="shared" si="27"/>
        <v>356.4</v>
      </c>
      <c r="R33" s="26">
        <f t="shared" si="28"/>
        <v>591.79999999999995</v>
      </c>
      <c r="S33" s="26">
        <v>8.5399999999999991</v>
      </c>
      <c r="T33" s="26">
        <v>8.77</v>
      </c>
      <c r="U33" s="26">
        <f t="shared" si="32"/>
        <v>339.413634</v>
      </c>
      <c r="V33" s="26">
        <f>P33*26.915%</f>
        <v>1015.0353287900001</v>
      </c>
      <c r="W33" s="73">
        <f t="shared" si="30"/>
        <v>6091.2215627900005</v>
      </c>
      <c r="X33" s="27">
        <f t="shared" si="31"/>
        <v>6091.2215627900005</v>
      </c>
    </row>
    <row r="34" spans="2:24" s="80" customFormat="1" ht="12.95" customHeight="1" thickBot="1" x14ac:dyDescent="0.3">
      <c r="B34" s="79" t="s">
        <v>54</v>
      </c>
      <c r="C34" s="119"/>
      <c r="D34" s="120"/>
      <c r="E34" s="120"/>
      <c r="F34" s="120"/>
      <c r="G34" s="121"/>
      <c r="H34" s="28">
        <f>SUM(H23:H33)</f>
        <v>33</v>
      </c>
      <c r="I34" s="109"/>
      <c r="J34" s="110"/>
      <c r="K34" s="111"/>
      <c r="L34" s="29">
        <f>SUM(L23:L33)</f>
        <v>26136</v>
      </c>
      <c r="M34" s="29">
        <f t="shared" ref="M34:X34" si="34">SUM(M23:M33)</f>
        <v>26920.080000000002</v>
      </c>
      <c r="N34" s="29">
        <f t="shared" si="34"/>
        <v>282.40000000000003</v>
      </c>
      <c r="O34" s="29">
        <f t="shared" si="34"/>
        <v>0</v>
      </c>
      <c r="P34" s="29">
        <f t="shared" si="34"/>
        <v>27202.480000000003</v>
      </c>
      <c r="Q34" s="29">
        <f t="shared" si="34"/>
        <v>3807.0000000000005</v>
      </c>
      <c r="R34" s="29">
        <f t="shared" si="34"/>
        <v>6321.5000000000009</v>
      </c>
      <c r="S34" s="29">
        <f t="shared" ref="S34" si="35">SUM(S23:S33)</f>
        <v>93.939999999999969</v>
      </c>
      <c r="T34" s="29">
        <f t="shared" ref="T34" si="36">SUM(T23:T33)</f>
        <v>96.46999999999997</v>
      </c>
      <c r="U34" s="29">
        <f t="shared" si="34"/>
        <v>2378.1419999999998</v>
      </c>
      <c r="V34" s="29">
        <f t="shared" si="34"/>
        <v>7111.9657699999998</v>
      </c>
      <c r="W34" s="29">
        <f t="shared" si="34"/>
        <v>47011.497770000002</v>
      </c>
      <c r="X34" s="29">
        <f t="shared" si="34"/>
        <v>120959.90619999501</v>
      </c>
    </row>
    <row r="35" spans="2:24" ht="16.5" thickBot="1" x14ac:dyDescent="0.3">
      <c r="B35" s="131" t="s">
        <v>56</v>
      </c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3"/>
    </row>
    <row r="36" spans="2:24" s="83" customFormat="1" ht="43.5" customHeight="1" x14ac:dyDescent="0.25">
      <c r="B36" s="59" t="s">
        <v>33</v>
      </c>
      <c r="C36" s="59" t="s">
        <v>34</v>
      </c>
      <c r="D36" s="59" t="s">
        <v>35</v>
      </c>
      <c r="E36" s="59" t="s">
        <v>36</v>
      </c>
      <c r="F36" s="60" t="s">
        <v>37</v>
      </c>
      <c r="G36" s="60" t="s">
        <v>38</v>
      </c>
      <c r="H36" s="61" t="s">
        <v>39</v>
      </c>
      <c r="I36" s="61" t="s">
        <v>40</v>
      </c>
      <c r="J36" s="24" t="s">
        <v>108</v>
      </c>
      <c r="K36" s="24" t="s">
        <v>117</v>
      </c>
      <c r="L36" s="62" t="s">
        <v>109</v>
      </c>
      <c r="M36" s="24" t="s">
        <v>114</v>
      </c>
      <c r="N36" s="62" t="s">
        <v>41</v>
      </c>
      <c r="O36" s="62" t="s">
        <v>42</v>
      </c>
      <c r="P36" s="62" t="s">
        <v>43</v>
      </c>
      <c r="Q36" s="62" t="s">
        <v>44</v>
      </c>
      <c r="R36" s="81" t="s">
        <v>45</v>
      </c>
      <c r="S36" s="115" t="s">
        <v>119</v>
      </c>
      <c r="T36" s="115" t="s">
        <v>120</v>
      </c>
      <c r="U36" s="62" t="s">
        <v>46</v>
      </c>
      <c r="V36" s="62" t="s">
        <v>47</v>
      </c>
      <c r="W36" s="82" t="s">
        <v>48</v>
      </c>
      <c r="X36" s="64" t="s">
        <v>49</v>
      </c>
    </row>
    <row r="37" spans="2:24" ht="12.95" customHeight="1" x14ac:dyDescent="0.25">
      <c r="B37" s="78" t="s">
        <v>16</v>
      </c>
      <c r="C37" s="74" t="s">
        <v>50</v>
      </c>
      <c r="D37" s="67">
        <v>44</v>
      </c>
      <c r="E37" s="75">
        <f t="shared" ref="E37:E38" si="37">D37*5</f>
        <v>220</v>
      </c>
      <c r="F37" s="69" t="s">
        <v>51</v>
      </c>
      <c r="G37" s="76">
        <v>22</v>
      </c>
      <c r="H37" s="67">
        <v>3</v>
      </c>
      <c r="I37" s="67" t="s">
        <v>52</v>
      </c>
      <c r="J37" s="84">
        <v>13.921099999999999</v>
      </c>
      <c r="K37" s="71">
        <f t="shared" ref="K37:K38" si="38">J37*$M$6+J37</f>
        <v>14.338733</v>
      </c>
      <c r="L37" s="77">
        <f>J37*E37</f>
        <v>3062.6419999999998</v>
      </c>
      <c r="M37" s="72">
        <f t="shared" ref="M37:M38" si="39">K37*E37</f>
        <v>3154.52126</v>
      </c>
      <c r="N37" s="72">
        <v>0</v>
      </c>
      <c r="O37" s="25">
        <f>IF($I37="NOITE",($L37/$E37*0.2)*8*$G37,0)</f>
        <v>0</v>
      </c>
      <c r="P37" s="26">
        <f>SUM(M37:O37)</f>
        <v>3154.52126</v>
      </c>
      <c r="Q37" s="26">
        <f>16.2*G37</f>
        <v>356.4</v>
      </c>
      <c r="R37" s="26">
        <f t="shared" ref="R37:R38" si="40">26.9*G37</f>
        <v>591.79999999999995</v>
      </c>
      <c r="S37" s="26">
        <v>8.5399999999999991</v>
      </c>
      <c r="T37" s="26">
        <v>8.77</v>
      </c>
      <c r="U37" s="26">
        <f>P37*9%</f>
        <v>283.90691340000001</v>
      </c>
      <c r="V37" s="26">
        <f>P37*26.915%</f>
        <v>849.03939712900001</v>
      </c>
      <c r="W37" s="73">
        <f>SUM(P37:V37)</f>
        <v>5252.9775705290012</v>
      </c>
      <c r="X37" s="27">
        <f>W37*H37</f>
        <v>15758.932711587004</v>
      </c>
    </row>
    <row r="38" spans="2:24" ht="12.95" customHeight="1" x14ac:dyDescent="0.25">
      <c r="B38" s="78" t="s">
        <v>17</v>
      </c>
      <c r="C38" s="74" t="s">
        <v>50</v>
      </c>
      <c r="D38" s="74">
        <v>30</v>
      </c>
      <c r="E38" s="75">
        <f t="shared" si="37"/>
        <v>150</v>
      </c>
      <c r="F38" s="69" t="s">
        <v>51</v>
      </c>
      <c r="G38" s="76">
        <v>22</v>
      </c>
      <c r="H38" s="67">
        <v>1</v>
      </c>
      <c r="I38" s="67" t="s">
        <v>52</v>
      </c>
      <c r="J38" s="71">
        <v>5.04</v>
      </c>
      <c r="K38" s="71">
        <f t="shared" si="38"/>
        <v>5.1912000000000003</v>
      </c>
      <c r="L38" s="72">
        <f>J38*E38</f>
        <v>756</v>
      </c>
      <c r="M38" s="72">
        <f t="shared" si="39"/>
        <v>778.68000000000006</v>
      </c>
      <c r="N38" s="72">
        <v>0</v>
      </c>
      <c r="O38" s="25">
        <f>IF($I38="NOITE",($L38/$E38*0.2)*8*$G38,0)</f>
        <v>0</v>
      </c>
      <c r="P38" s="26">
        <f>SUM(M38:O38)</f>
        <v>778.68000000000006</v>
      </c>
      <c r="Q38" s="26">
        <f>16.2*G38</f>
        <v>356.4</v>
      </c>
      <c r="R38" s="26">
        <f t="shared" si="40"/>
        <v>591.79999999999995</v>
      </c>
      <c r="S38" s="26">
        <v>8.5399999999999991</v>
      </c>
      <c r="T38" s="26">
        <v>8.77</v>
      </c>
      <c r="U38" s="26">
        <v>0</v>
      </c>
      <c r="V38" s="26">
        <v>0</v>
      </c>
      <c r="W38" s="73">
        <f>SUM(P38:V38)</f>
        <v>1744.1899999999998</v>
      </c>
      <c r="X38" s="27">
        <f>W38*H38</f>
        <v>1744.1899999999998</v>
      </c>
    </row>
    <row r="39" spans="2:24" s="80" customFormat="1" ht="12.95" customHeight="1" x14ac:dyDescent="0.25">
      <c r="B39" s="79" t="s">
        <v>54</v>
      </c>
      <c r="C39" s="142"/>
      <c r="D39" s="143"/>
      <c r="E39" s="143"/>
      <c r="F39" s="143"/>
      <c r="G39" s="144"/>
      <c r="H39" s="30">
        <f>SUM(H37:H38)</f>
        <v>4</v>
      </c>
      <c r="I39" s="145"/>
      <c r="J39" s="146"/>
      <c r="K39" s="147"/>
      <c r="L39" s="29">
        <f>SUM(L37:L38)</f>
        <v>3818.6419999999998</v>
      </c>
      <c r="M39" s="29">
        <f t="shared" ref="M39:X39" si="41">SUM(M37:M38)</f>
        <v>3933.2012599999998</v>
      </c>
      <c r="N39" s="29">
        <f t="shared" si="41"/>
        <v>0</v>
      </c>
      <c r="O39" s="29">
        <f t="shared" si="41"/>
        <v>0</v>
      </c>
      <c r="P39" s="29">
        <f t="shared" si="41"/>
        <v>3933.2012599999998</v>
      </c>
      <c r="Q39" s="29">
        <f t="shared" si="41"/>
        <v>712.8</v>
      </c>
      <c r="R39" s="29">
        <f t="shared" si="41"/>
        <v>1183.5999999999999</v>
      </c>
      <c r="S39" s="29">
        <f t="shared" ref="S39" si="42">SUM(S37:S38)</f>
        <v>17.079999999999998</v>
      </c>
      <c r="T39" s="29">
        <f t="shared" ref="T39" si="43">SUM(T37:T38)</f>
        <v>17.54</v>
      </c>
      <c r="U39" s="29">
        <f t="shared" si="41"/>
        <v>283.90691340000001</v>
      </c>
      <c r="V39" s="29">
        <f t="shared" si="41"/>
        <v>849.03939712900001</v>
      </c>
      <c r="W39" s="29">
        <f t="shared" si="41"/>
        <v>6997.1675705290008</v>
      </c>
      <c r="X39" s="29">
        <f t="shared" si="41"/>
        <v>17503.122711587002</v>
      </c>
    </row>
    <row r="40" spans="2:24" ht="7.5" customHeight="1" thickBot="1" x14ac:dyDescent="0.3"/>
    <row r="41" spans="2:24" s="80" customFormat="1" ht="15" customHeight="1" thickBot="1" x14ac:dyDescent="0.3">
      <c r="B41" s="148" t="s">
        <v>57</v>
      </c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31">
        <f>P39+P34+P20</f>
        <v>66269.161259999993</v>
      </c>
      <c r="Q41" s="31">
        <f t="shared" ref="Q41:X41" si="44">Q39+Q34+Q20</f>
        <v>8683.2000000000007</v>
      </c>
      <c r="R41" s="31">
        <f t="shared" si="44"/>
        <v>14418.400000000001</v>
      </c>
      <c r="S41" s="31">
        <f t="shared" si="44"/>
        <v>213.49999999999994</v>
      </c>
      <c r="T41" s="31">
        <f t="shared" si="44"/>
        <v>219.24999999999994</v>
      </c>
      <c r="U41" s="31">
        <f t="shared" si="44"/>
        <v>5753.9809133999997</v>
      </c>
      <c r="V41" s="31">
        <f t="shared" si="44"/>
        <v>17207.599587129</v>
      </c>
      <c r="W41" s="31">
        <f t="shared" si="44"/>
        <v>112765.091760529</v>
      </c>
      <c r="X41" s="31">
        <f t="shared" si="44"/>
        <v>271167.863761577</v>
      </c>
    </row>
    <row r="42" spans="2:24" ht="9.75" customHeight="1" x14ac:dyDescent="0.25"/>
    <row r="44" spans="2:24" ht="13.5" thickBot="1" x14ac:dyDescent="0.3"/>
    <row r="45" spans="2:24" ht="16.5" thickBot="1" x14ac:dyDescent="0.3">
      <c r="B45" s="131" t="s">
        <v>58</v>
      </c>
      <c r="C45" s="132"/>
      <c r="D45" s="132"/>
      <c r="E45" s="132"/>
      <c r="F45" s="132"/>
      <c r="G45" s="132"/>
      <c r="H45" s="132"/>
      <c r="I45" s="132"/>
      <c r="J45" s="85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2"/>
      <c r="W45" s="2"/>
      <c r="X45" s="2"/>
    </row>
    <row r="46" spans="2:24" ht="42.75" customHeight="1" x14ac:dyDescent="0.25">
      <c r="B46" s="87" t="s">
        <v>33</v>
      </c>
      <c r="C46" s="88" t="s">
        <v>34</v>
      </c>
      <c r="D46" s="89" t="s">
        <v>35</v>
      </c>
      <c r="E46" s="89" t="s">
        <v>36</v>
      </c>
      <c r="F46" s="90" t="s">
        <v>39</v>
      </c>
      <c r="G46" s="90" t="s">
        <v>40</v>
      </c>
      <c r="H46" s="91" t="s">
        <v>59</v>
      </c>
      <c r="I46" s="92" t="s">
        <v>60</v>
      </c>
      <c r="J46" s="3"/>
      <c r="K46" s="3"/>
      <c r="R46" s="3"/>
      <c r="S46" s="3"/>
      <c r="T46" s="3"/>
      <c r="U46" s="23"/>
      <c r="V46" s="2"/>
      <c r="W46" s="2"/>
      <c r="X46" s="2"/>
    </row>
    <row r="47" spans="2:24" x14ac:dyDescent="0.25">
      <c r="B47" s="93" t="s">
        <v>87</v>
      </c>
      <c r="C47" s="94" t="s">
        <v>61</v>
      </c>
      <c r="D47" s="74">
        <v>44</v>
      </c>
      <c r="E47" s="75">
        <f t="shared" ref="E47:E57" si="45">D47*5</f>
        <v>220</v>
      </c>
      <c r="F47" s="95">
        <v>1</v>
      </c>
      <c r="G47" s="67" t="s">
        <v>52</v>
      </c>
      <c r="H47" s="96">
        <v>9000</v>
      </c>
      <c r="I47" s="32">
        <f t="shared" ref="I47:I58" si="46">F47*H47</f>
        <v>9000</v>
      </c>
      <c r="J47" s="3"/>
      <c r="K47" s="3"/>
      <c r="R47" s="3"/>
      <c r="S47" s="3"/>
      <c r="T47" s="3"/>
      <c r="U47" s="23"/>
      <c r="V47" s="2"/>
      <c r="W47" s="2"/>
      <c r="X47" s="2"/>
    </row>
    <row r="48" spans="2:24" x14ac:dyDescent="0.25">
      <c r="B48" s="93" t="s">
        <v>88</v>
      </c>
      <c r="C48" s="94" t="s">
        <v>61</v>
      </c>
      <c r="D48" s="74">
        <v>44</v>
      </c>
      <c r="E48" s="75">
        <f t="shared" si="45"/>
        <v>220</v>
      </c>
      <c r="F48" s="95">
        <v>1</v>
      </c>
      <c r="G48" s="67" t="s">
        <v>52</v>
      </c>
      <c r="H48" s="96">
        <v>8000</v>
      </c>
      <c r="I48" s="32">
        <f t="shared" si="46"/>
        <v>8000</v>
      </c>
      <c r="J48" s="3"/>
      <c r="K48" s="3"/>
      <c r="R48" s="3"/>
      <c r="S48" s="3"/>
      <c r="T48" s="3"/>
      <c r="U48" s="23"/>
      <c r="V48" s="2"/>
      <c r="W48" s="2"/>
      <c r="X48" s="2"/>
    </row>
    <row r="49" spans="2:24" x14ac:dyDescent="0.25">
      <c r="B49" s="93" t="s">
        <v>12</v>
      </c>
      <c r="C49" s="94" t="s">
        <v>61</v>
      </c>
      <c r="D49" s="74">
        <v>44</v>
      </c>
      <c r="E49" s="75">
        <f t="shared" si="45"/>
        <v>220</v>
      </c>
      <c r="F49" s="95">
        <v>1</v>
      </c>
      <c r="G49" s="67" t="s">
        <v>52</v>
      </c>
      <c r="H49" s="96">
        <v>8000</v>
      </c>
      <c r="I49" s="32">
        <f t="shared" si="46"/>
        <v>8000</v>
      </c>
      <c r="J49" s="3"/>
      <c r="K49" s="3"/>
      <c r="R49" s="3"/>
      <c r="S49" s="3"/>
      <c r="T49" s="3"/>
      <c r="U49" s="23"/>
      <c r="V49" s="2"/>
      <c r="W49" s="2"/>
      <c r="X49" s="2"/>
    </row>
    <row r="50" spans="2:24" x14ac:dyDescent="0.25">
      <c r="B50" s="93" t="s">
        <v>107</v>
      </c>
      <c r="C50" s="94" t="s">
        <v>61</v>
      </c>
      <c r="D50" s="74">
        <v>44</v>
      </c>
      <c r="E50" s="75">
        <f t="shared" si="45"/>
        <v>220</v>
      </c>
      <c r="F50" s="95">
        <v>1</v>
      </c>
      <c r="G50" s="67" t="s">
        <v>52</v>
      </c>
      <c r="H50" s="96">
        <v>8000</v>
      </c>
      <c r="I50" s="32">
        <f t="shared" si="46"/>
        <v>8000</v>
      </c>
      <c r="J50" s="3"/>
      <c r="K50" s="3"/>
      <c r="R50" s="3"/>
      <c r="S50" s="3"/>
      <c r="T50" s="3"/>
      <c r="U50" s="23"/>
      <c r="V50" s="2"/>
      <c r="W50" s="2"/>
      <c r="X50" s="2"/>
    </row>
    <row r="51" spans="2:24" x14ac:dyDescent="0.25">
      <c r="B51" s="93" t="s">
        <v>13</v>
      </c>
      <c r="C51" s="94" t="s">
        <v>61</v>
      </c>
      <c r="D51" s="74">
        <v>44</v>
      </c>
      <c r="E51" s="75">
        <f t="shared" si="45"/>
        <v>220</v>
      </c>
      <c r="F51" s="95">
        <v>1</v>
      </c>
      <c r="G51" s="67" t="s">
        <v>52</v>
      </c>
      <c r="H51" s="96">
        <v>8000</v>
      </c>
      <c r="I51" s="32">
        <f t="shared" si="46"/>
        <v>8000</v>
      </c>
      <c r="J51" s="3"/>
      <c r="K51" s="3"/>
      <c r="R51" s="3"/>
      <c r="S51" s="3"/>
      <c r="T51" s="3"/>
      <c r="U51" s="23"/>
      <c r="V51" s="2"/>
      <c r="W51" s="2"/>
      <c r="X51" s="2"/>
    </row>
    <row r="52" spans="2:24" x14ac:dyDescent="0.25">
      <c r="B52" s="97" t="s">
        <v>14</v>
      </c>
      <c r="C52" s="98" t="s">
        <v>61</v>
      </c>
      <c r="D52" s="74">
        <v>44</v>
      </c>
      <c r="E52" s="75">
        <f t="shared" si="45"/>
        <v>220</v>
      </c>
      <c r="F52" s="95">
        <v>1</v>
      </c>
      <c r="G52" s="67" t="s">
        <v>52</v>
      </c>
      <c r="H52" s="96">
        <v>8000</v>
      </c>
      <c r="I52" s="32">
        <f t="shared" si="46"/>
        <v>8000</v>
      </c>
      <c r="J52" s="3"/>
      <c r="K52" s="3"/>
      <c r="R52" s="3"/>
      <c r="S52" s="3"/>
      <c r="T52" s="3"/>
      <c r="U52" s="23"/>
      <c r="V52" s="2"/>
      <c r="W52" s="2"/>
      <c r="X52" s="2"/>
    </row>
    <row r="53" spans="2:24" x14ac:dyDescent="0.25">
      <c r="B53" s="93" t="s">
        <v>89</v>
      </c>
      <c r="C53" s="98" t="s">
        <v>25</v>
      </c>
      <c r="D53" s="74">
        <v>44</v>
      </c>
      <c r="E53" s="75">
        <f t="shared" si="45"/>
        <v>220</v>
      </c>
      <c r="F53" s="95">
        <v>1</v>
      </c>
      <c r="G53" s="67" t="s">
        <v>52</v>
      </c>
      <c r="H53" s="96">
        <v>5000</v>
      </c>
      <c r="I53" s="32">
        <f t="shared" si="46"/>
        <v>5000</v>
      </c>
      <c r="J53" s="3"/>
      <c r="K53" s="3"/>
      <c r="R53" s="3"/>
      <c r="S53" s="3"/>
      <c r="T53" s="3"/>
      <c r="U53" s="23"/>
      <c r="V53" s="2"/>
      <c r="W53" s="2"/>
      <c r="X53" s="2"/>
    </row>
    <row r="54" spans="2:24" x14ac:dyDescent="0.25">
      <c r="B54" s="93" t="s">
        <v>90</v>
      </c>
      <c r="C54" s="94" t="s">
        <v>25</v>
      </c>
      <c r="D54" s="74">
        <v>44</v>
      </c>
      <c r="E54" s="99">
        <f t="shared" si="45"/>
        <v>220</v>
      </c>
      <c r="F54" s="100">
        <v>1</v>
      </c>
      <c r="G54" s="101" t="s">
        <v>52</v>
      </c>
      <c r="H54" s="96">
        <v>7750</v>
      </c>
      <c r="I54" s="32">
        <f t="shared" si="46"/>
        <v>7750</v>
      </c>
      <c r="J54" s="3"/>
      <c r="K54" s="3"/>
      <c r="R54" s="3"/>
      <c r="S54" s="3"/>
      <c r="T54" s="3"/>
      <c r="U54" s="23"/>
      <c r="V54" s="2"/>
      <c r="W54" s="2"/>
      <c r="X54" s="2"/>
    </row>
    <row r="55" spans="2:24" x14ac:dyDescent="0.25">
      <c r="B55" s="93" t="s">
        <v>3</v>
      </c>
      <c r="C55" s="94" t="s">
        <v>25</v>
      </c>
      <c r="D55" s="74">
        <v>44</v>
      </c>
      <c r="E55" s="99">
        <f t="shared" si="45"/>
        <v>220</v>
      </c>
      <c r="F55" s="100">
        <v>4</v>
      </c>
      <c r="G55" s="101" t="s">
        <v>52</v>
      </c>
      <c r="H55" s="96">
        <v>1500</v>
      </c>
      <c r="I55" s="32">
        <f t="shared" si="46"/>
        <v>6000</v>
      </c>
      <c r="J55" s="3"/>
      <c r="K55" s="3"/>
      <c r="R55" s="3"/>
      <c r="S55" s="3"/>
      <c r="T55" s="3"/>
      <c r="U55" s="23"/>
      <c r="V55" s="2"/>
      <c r="W55" s="2"/>
      <c r="X55" s="2"/>
    </row>
    <row r="56" spans="2:24" x14ac:dyDescent="0.25">
      <c r="B56" s="93" t="s">
        <v>22</v>
      </c>
      <c r="C56" s="94" t="s">
        <v>25</v>
      </c>
      <c r="D56" s="74">
        <v>44</v>
      </c>
      <c r="E56" s="99">
        <f t="shared" si="45"/>
        <v>220</v>
      </c>
      <c r="F56" s="100">
        <v>4</v>
      </c>
      <c r="G56" s="101" t="s">
        <v>52</v>
      </c>
      <c r="H56" s="96">
        <v>2600</v>
      </c>
      <c r="I56" s="32">
        <f t="shared" si="46"/>
        <v>10400</v>
      </c>
      <c r="J56" s="3"/>
      <c r="K56" s="3"/>
      <c r="R56" s="3"/>
      <c r="S56" s="3"/>
      <c r="T56" s="3"/>
      <c r="U56" s="23"/>
      <c r="V56" s="2"/>
      <c r="W56" s="2"/>
      <c r="X56" s="2"/>
    </row>
    <row r="57" spans="2:24" ht="11.45" customHeight="1" x14ac:dyDescent="0.25">
      <c r="B57" s="93" t="s">
        <v>86</v>
      </c>
      <c r="C57" s="94" t="s">
        <v>25</v>
      </c>
      <c r="D57" s="74">
        <v>44</v>
      </c>
      <c r="E57" s="99">
        <f t="shared" si="45"/>
        <v>220</v>
      </c>
      <c r="F57" s="100">
        <v>4</v>
      </c>
      <c r="G57" s="101" t="s">
        <v>52</v>
      </c>
      <c r="H57" s="96">
        <v>1700</v>
      </c>
      <c r="I57" s="32">
        <f t="shared" si="46"/>
        <v>6800</v>
      </c>
      <c r="J57" s="3"/>
      <c r="K57" s="3"/>
      <c r="R57" s="3"/>
      <c r="S57" s="3"/>
      <c r="T57" s="3"/>
      <c r="U57" s="23"/>
      <c r="V57" s="2"/>
      <c r="W57" s="2"/>
      <c r="X57" s="2"/>
    </row>
    <row r="58" spans="2:24" ht="12" customHeight="1" thickBot="1" x14ac:dyDescent="0.3">
      <c r="B58" s="102" t="s">
        <v>15</v>
      </c>
      <c r="C58" s="103" t="s">
        <v>25</v>
      </c>
      <c r="D58" s="150" t="s">
        <v>62</v>
      </c>
      <c r="E58" s="151"/>
      <c r="F58" s="108">
        <v>5000</v>
      </c>
      <c r="G58" s="104" t="s">
        <v>52</v>
      </c>
      <c r="H58" s="105">
        <v>40</v>
      </c>
      <c r="I58" s="33">
        <f t="shared" si="46"/>
        <v>200000</v>
      </c>
      <c r="J58" s="3"/>
      <c r="K58" s="3"/>
      <c r="R58" s="3"/>
      <c r="S58" s="3"/>
      <c r="T58" s="3"/>
      <c r="U58" s="23"/>
      <c r="V58" s="2"/>
      <c r="W58" s="2"/>
      <c r="X58" s="2"/>
    </row>
    <row r="59" spans="2:24" ht="15" customHeight="1" thickBot="1" x14ac:dyDescent="0.3">
      <c r="B59" s="137" t="s">
        <v>63</v>
      </c>
      <c r="C59" s="138"/>
      <c r="D59" s="138"/>
      <c r="E59" s="138"/>
      <c r="F59" s="138"/>
      <c r="G59" s="138"/>
      <c r="H59" s="138"/>
      <c r="I59" s="106">
        <f>SUM(I47:I58)</f>
        <v>284950</v>
      </c>
      <c r="J59" s="3"/>
      <c r="K59" s="3"/>
      <c r="R59" s="3"/>
      <c r="S59" s="3"/>
      <c r="T59" s="3"/>
      <c r="U59" s="23"/>
      <c r="V59" s="2"/>
      <c r="W59" s="2"/>
      <c r="X59" s="2"/>
    </row>
    <row r="60" spans="2:24" ht="15.75" customHeight="1" thickBot="1" x14ac:dyDescent="0.3">
      <c r="J60" s="3"/>
      <c r="K60" s="3"/>
      <c r="R60" s="3"/>
      <c r="S60" s="3"/>
      <c r="T60" s="3"/>
      <c r="U60" s="23"/>
      <c r="V60" s="2"/>
      <c r="W60" s="2"/>
      <c r="X60" s="2"/>
    </row>
    <row r="61" spans="2:24" ht="14.25" thickBot="1" x14ac:dyDescent="0.3">
      <c r="B61" s="139" t="s">
        <v>110</v>
      </c>
      <c r="C61" s="140"/>
      <c r="D61" s="140"/>
      <c r="E61" s="140"/>
      <c r="F61" s="140"/>
      <c r="G61" s="140"/>
      <c r="H61" s="141"/>
      <c r="I61" s="107">
        <f>X41+I59</f>
        <v>556117.86376157706</v>
      </c>
    </row>
  </sheetData>
  <mergeCells count="14">
    <mergeCell ref="B59:H59"/>
    <mergeCell ref="B61:H61"/>
    <mergeCell ref="B35:X35"/>
    <mergeCell ref="C39:G39"/>
    <mergeCell ref="I39:K39"/>
    <mergeCell ref="B41:O41"/>
    <mergeCell ref="B45:I45"/>
    <mergeCell ref="D58:E58"/>
    <mergeCell ref="C34:G34"/>
    <mergeCell ref="B2:X4"/>
    <mergeCell ref="B5:X5"/>
    <mergeCell ref="C20:G20"/>
    <mergeCell ref="I20:K20"/>
    <mergeCell ref="B21:X2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N44"/>
  <sheetViews>
    <sheetView showGridLines="0" tabSelected="1" zoomScale="130" zoomScaleNormal="130" workbookViewId="0">
      <selection activeCell="A2" sqref="A2"/>
    </sheetView>
  </sheetViews>
  <sheetFormatPr defaultRowHeight="15" x14ac:dyDescent="0.25"/>
  <cols>
    <col min="1" max="1" width="45.7109375" style="4" bestFit="1" customWidth="1"/>
    <col min="2" max="3" width="14.7109375" style="1" customWidth="1"/>
    <col min="4" max="4" width="16.140625" customWidth="1"/>
    <col min="5" max="5" width="12.140625" customWidth="1"/>
    <col min="6" max="6" width="11.140625" bestFit="1" customWidth="1"/>
    <col min="8" max="8" width="13.28515625" bestFit="1" customWidth="1"/>
    <col min="9" max="9" width="14.5703125" bestFit="1" customWidth="1"/>
    <col min="10" max="10" width="12.85546875" customWidth="1"/>
    <col min="11" max="11" width="13.28515625" bestFit="1" customWidth="1"/>
    <col min="12" max="12" width="15.140625" customWidth="1"/>
    <col min="13" max="13" width="14.42578125" customWidth="1"/>
    <col min="14" max="14" width="13.5703125" customWidth="1"/>
  </cols>
  <sheetData>
    <row r="1" spans="1:14" ht="18" customHeight="1" x14ac:dyDescent="0.25">
      <c r="A1" s="152" t="s">
        <v>123</v>
      </c>
      <c r="B1" s="152"/>
      <c r="C1" s="152"/>
      <c r="D1" s="152"/>
    </row>
    <row r="2" spans="1:14" ht="9" customHeight="1" x14ac:dyDescent="0.25"/>
    <row r="3" spans="1:14" ht="18.75" x14ac:dyDescent="0.25">
      <c r="A3" s="5" t="s">
        <v>64</v>
      </c>
      <c r="B3" s="6" t="s">
        <v>96</v>
      </c>
      <c r="C3" s="6" t="s">
        <v>95</v>
      </c>
      <c r="D3" s="6" t="s">
        <v>0</v>
      </c>
    </row>
    <row r="4" spans="1:14" x14ac:dyDescent="0.25">
      <c r="A4" s="7" t="s">
        <v>1</v>
      </c>
      <c r="B4" s="8"/>
      <c r="C4" s="8"/>
      <c r="D4" s="8"/>
    </row>
    <row r="5" spans="1:14" x14ac:dyDescent="0.25">
      <c r="A5" s="9" t="s">
        <v>111</v>
      </c>
      <c r="B5" s="11">
        <f>'RH '!X41</f>
        <v>0</v>
      </c>
      <c r="C5" s="37" t="s">
        <v>112</v>
      </c>
      <c r="D5" s="11">
        <f>C5*B5</f>
        <v>0</v>
      </c>
    </row>
    <row r="6" spans="1:14" x14ac:dyDescent="0.25">
      <c r="A6" s="12" t="s">
        <v>77</v>
      </c>
      <c r="B6" s="11">
        <f>'RH '!I59</f>
        <v>0</v>
      </c>
      <c r="C6" s="37" t="s">
        <v>112</v>
      </c>
      <c r="D6" s="11">
        <f>C6*B6</f>
        <v>0</v>
      </c>
      <c r="E6" s="38"/>
    </row>
    <row r="7" spans="1:14" x14ac:dyDescent="0.25">
      <c r="A7" s="7" t="s">
        <v>78</v>
      </c>
      <c r="B7" s="13">
        <v>0</v>
      </c>
      <c r="C7" s="13"/>
      <c r="D7" s="13"/>
    </row>
    <row r="8" spans="1:14" x14ac:dyDescent="0.25">
      <c r="A8" s="12" t="s">
        <v>4</v>
      </c>
      <c r="B8" s="11"/>
      <c r="C8" s="37" t="s">
        <v>112</v>
      </c>
      <c r="D8" s="11">
        <f>C8*B8</f>
        <v>0</v>
      </c>
      <c r="I8" s="38"/>
      <c r="J8" s="38"/>
      <c r="L8" s="49"/>
      <c r="M8" s="49"/>
      <c r="N8" s="47"/>
    </row>
    <row r="9" spans="1:14" x14ac:dyDescent="0.25">
      <c r="A9" s="44" t="s">
        <v>5</v>
      </c>
      <c r="B9" s="11"/>
      <c r="C9" s="37" t="s">
        <v>112</v>
      </c>
      <c r="D9" s="11">
        <f>C9*B9</f>
        <v>0</v>
      </c>
      <c r="I9" s="38"/>
      <c r="J9" s="38"/>
      <c r="L9" s="49"/>
      <c r="M9" s="49"/>
      <c r="N9" s="47"/>
    </row>
    <row r="10" spans="1:14" x14ac:dyDescent="0.25">
      <c r="A10" s="45" t="s">
        <v>6</v>
      </c>
      <c r="B10" s="11"/>
      <c r="C10" s="37" t="s">
        <v>112</v>
      </c>
      <c r="D10" s="11">
        <f t="shared" ref="D10:D27" si="0">C10*B10</f>
        <v>0</v>
      </c>
      <c r="I10" s="38"/>
      <c r="J10" s="38"/>
      <c r="L10" s="49"/>
      <c r="M10" s="49"/>
      <c r="N10" s="47"/>
    </row>
    <row r="11" spans="1:14" x14ac:dyDescent="0.25">
      <c r="A11" s="12" t="s">
        <v>29</v>
      </c>
      <c r="B11" s="11"/>
      <c r="C11" s="37" t="s">
        <v>112</v>
      </c>
      <c r="D11" s="11">
        <f t="shared" si="0"/>
        <v>0</v>
      </c>
      <c r="I11" s="38"/>
      <c r="J11" s="38"/>
      <c r="L11" s="49"/>
      <c r="M11" s="49"/>
      <c r="N11" s="47"/>
    </row>
    <row r="12" spans="1:14" x14ac:dyDescent="0.25">
      <c r="A12" s="12" t="s">
        <v>97</v>
      </c>
      <c r="B12" s="11"/>
      <c r="C12" s="37" t="s">
        <v>112</v>
      </c>
      <c r="D12" s="11">
        <f t="shared" si="0"/>
        <v>0</v>
      </c>
      <c r="E12" s="112"/>
      <c r="I12" s="38"/>
      <c r="J12" s="38"/>
      <c r="L12" s="49"/>
      <c r="M12" s="49"/>
      <c r="N12" s="47"/>
    </row>
    <row r="13" spans="1:14" x14ac:dyDescent="0.25">
      <c r="A13" s="46" t="s">
        <v>7</v>
      </c>
      <c r="B13" s="11"/>
      <c r="C13" s="37" t="s">
        <v>112</v>
      </c>
      <c r="D13" s="11">
        <f t="shared" si="0"/>
        <v>0</v>
      </c>
      <c r="I13" s="38"/>
      <c r="J13" s="38"/>
      <c r="L13" s="49"/>
      <c r="M13" s="49"/>
      <c r="N13" s="47"/>
    </row>
    <row r="14" spans="1:14" x14ac:dyDescent="0.25">
      <c r="A14" s="12" t="s">
        <v>10</v>
      </c>
      <c r="B14" s="11"/>
      <c r="C14" s="37" t="s">
        <v>112</v>
      </c>
      <c r="D14" s="11">
        <f t="shared" si="0"/>
        <v>0</v>
      </c>
      <c r="I14" s="38"/>
      <c r="J14" s="47"/>
      <c r="L14" s="49"/>
      <c r="M14" s="49"/>
      <c r="N14" s="47"/>
    </row>
    <row r="15" spans="1:14" x14ac:dyDescent="0.25">
      <c r="A15" s="46" t="s">
        <v>100</v>
      </c>
      <c r="B15" s="11"/>
      <c r="C15" s="37" t="s">
        <v>112</v>
      </c>
      <c r="D15" s="11">
        <f t="shared" si="0"/>
        <v>0</v>
      </c>
      <c r="I15" s="38"/>
      <c r="J15" s="47"/>
      <c r="L15" s="49"/>
      <c r="M15" s="49"/>
      <c r="N15" s="47"/>
    </row>
    <row r="16" spans="1:14" x14ac:dyDescent="0.25">
      <c r="A16" s="46" t="s">
        <v>99</v>
      </c>
      <c r="B16" s="11"/>
      <c r="C16" s="37" t="s">
        <v>112</v>
      </c>
      <c r="D16" s="11">
        <f t="shared" si="0"/>
        <v>0</v>
      </c>
      <c r="I16" s="38"/>
      <c r="J16" s="47"/>
      <c r="L16" s="49"/>
      <c r="M16" s="49"/>
      <c r="N16" s="47"/>
    </row>
    <row r="17" spans="1:14" x14ac:dyDescent="0.25">
      <c r="A17" s="12" t="s">
        <v>30</v>
      </c>
      <c r="B17" s="11"/>
      <c r="C17" s="37" t="s">
        <v>112</v>
      </c>
      <c r="D17" s="11">
        <f t="shared" si="0"/>
        <v>0</v>
      </c>
      <c r="I17" s="38"/>
      <c r="J17" s="47"/>
      <c r="L17" s="49"/>
      <c r="M17" s="49"/>
      <c r="N17" s="47"/>
    </row>
    <row r="18" spans="1:14" x14ac:dyDescent="0.25">
      <c r="A18" s="12" t="s">
        <v>103</v>
      </c>
      <c r="B18" s="11"/>
      <c r="C18" s="37" t="s">
        <v>112</v>
      </c>
      <c r="D18" s="11">
        <f t="shared" si="0"/>
        <v>0</v>
      </c>
      <c r="I18" s="38"/>
      <c r="J18" s="47"/>
      <c r="L18" s="49"/>
      <c r="M18" s="49"/>
      <c r="N18" s="47"/>
    </row>
    <row r="19" spans="1:14" x14ac:dyDescent="0.25">
      <c r="A19" s="12" t="s">
        <v>104</v>
      </c>
      <c r="B19" s="11"/>
      <c r="C19" s="37" t="s">
        <v>112</v>
      </c>
      <c r="D19" s="11">
        <f t="shared" si="0"/>
        <v>0</v>
      </c>
      <c r="E19" s="112"/>
      <c r="F19" s="21"/>
      <c r="I19" s="38"/>
      <c r="J19" s="47"/>
      <c r="L19" s="49"/>
      <c r="M19" s="49"/>
      <c r="N19" s="47"/>
    </row>
    <row r="20" spans="1:14" ht="15" customHeight="1" x14ac:dyDescent="0.25">
      <c r="A20" s="12" t="s">
        <v>105</v>
      </c>
      <c r="B20" s="11"/>
      <c r="C20" s="37" t="s">
        <v>112</v>
      </c>
      <c r="D20" s="11">
        <f t="shared" si="0"/>
        <v>0</v>
      </c>
      <c r="I20" s="38"/>
      <c r="J20" s="47"/>
      <c r="L20" s="49"/>
      <c r="M20" s="49"/>
      <c r="N20" s="47"/>
    </row>
    <row r="21" spans="1:14" x14ac:dyDescent="0.25">
      <c r="A21" s="45" t="s">
        <v>9</v>
      </c>
      <c r="B21" s="11"/>
      <c r="C21" s="37" t="s">
        <v>112</v>
      </c>
      <c r="D21" s="11">
        <f t="shared" si="0"/>
        <v>0</v>
      </c>
      <c r="F21" s="21"/>
      <c r="I21" s="38"/>
      <c r="J21" s="47"/>
      <c r="L21" s="49"/>
      <c r="M21" s="49"/>
      <c r="N21" s="47"/>
    </row>
    <row r="22" spans="1:14" x14ac:dyDescent="0.25">
      <c r="A22" s="46" t="s">
        <v>31</v>
      </c>
      <c r="B22" s="11"/>
      <c r="C22" s="37" t="s">
        <v>112</v>
      </c>
      <c r="D22" s="11">
        <f t="shared" si="0"/>
        <v>0</v>
      </c>
      <c r="I22" s="38"/>
      <c r="J22" s="47"/>
      <c r="L22" s="49"/>
      <c r="M22" s="49"/>
      <c r="N22" s="47"/>
    </row>
    <row r="23" spans="1:14" x14ac:dyDescent="0.25">
      <c r="A23" s="46" t="s">
        <v>98</v>
      </c>
      <c r="B23" s="11"/>
      <c r="C23" s="37" t="s">
        <v>112</v>
      </c>
      <c r="D23" s="11">
        <f t="shared" si="0"/>
        <v>0</v>
      </c>
      <c r="E23" s="112"/>
      <c r="I23" s="38"/>
      <c r="J23" s="47"/>
      <c r="L23" s="49"/>
      <c r="M23" s="49"/>
      <c r="N23" s="47"/>
    </row>
    <row r="24" spans="1:14" x14ac:dyDescent="0.25">
      <c r="A24" s="46" t="s">
        <v>101</v>
      </c>
      <c r="B24" s="11"/>
      <c r="C24" s="37" t="s">
        <v>112</v>
      </c>
      <c r="D24" s="11">
        <f t="shared" si="0"/>
        <v>0</v>
      </c>
      <c r="I24" s="38"/>
      <c r="J24" s="47"/>
      <c r="K24" s="47"/>
      <c r="L24" s="49"/>
      <c r="M24" s="49"/>
      <c r="N24" s="47"/>
    </row>
    <row r="25" spans="1:14" x14ac:dyDescent="0.25">
      <c r="A25" s="46" t="s">
        <v>102</v>
      </c>
      <c r="B25" s="11"/>
      <c r="C25" s="37" t="s">
        <v>112</v>
      </c>
      <c r="D25" s="11">
        <f t="shared" si="0"/>
        <v>0</v>
      </c>
      <c r="I25" s="47"/>
      <c r="J25" s="47"/>
      <c r="L25" s="49"/>
      <c r="M25" s="49"/>
      <c r="N25" s="47"/>
    </row>
    <row r="26" spans="1:14" ht="30" x14ac:dyDescent="0.25">
      <c r="A26" s="46" t="s">
        <v>115</v>
      </c>
      <c r="B26" s="11"/>
      <c r="C26" s="37" t="s">
        <v>116</v>
      </c>
      <c r="D26" s="11">
        <f t="shared" si="0"/>
        <v>0</v>
      </c>
      <c r="I26" s="47"/>
      <c r="J26" s="47"/>
      <c r="L26" s="49"/>
      <c r="M26" s="49"/>
      <c r="N26" s="47"/>
    </row>
    <row r="27" spans="1:14" ht="30" x14ac:dyDescent="0.25">
      <c r="A27" s="46" t="s">
        <v>106</v>
      </c>
      <c r="B27" s="11"/>
      <c r="C27" s="37" t="s">
        <v>112</v>
      </c>
      <c r="D27" s="11">
        <f t="shared" si="0"/>
        <v>0</v>
      </c>
      <c r="I27" s="38"/>
      <c r="J27" s="47"/>
      <c r="L27" s="49"/>
      <c r="M27" s="49"/>
      <c r="N27" s="47"/>
    </row>
    <row r="28" spans="1:14" x14ac:dyDescent="0.25">
      <c r="A28" s="7" t="s">
        <v>79</v>
      </c>
      <c r="B28" s="13">
        <v>0</v>
      </c>
      <c r="C28" s="13"/>
      <c r="D28" s="13"/>
      <c r="H28" s="47"/>
      <c r="I28" s="48"/>
      <c r="J28" s="47"/>
      <c r="M28" s="49"/>
      <c r="N28" s="38"/>
    </row>
    <row r="29" spans="1:14" x14ac:dyDescent="0.25">
      <c r="A29" s="15" t="s">
        <v>80</v>
      </c>
      <c r="B29" s="11"/>
      <c r="C29" s="37" t="s">
        <v>112</v>
      </c>
      <c r="D29" s="11">
        <f>C29*B29</f>
        <v>0</v>
      </c>
      <c r="J29" s="47"/>
      <c r="M29" s="38"/>
    </row>
    <row r="30" spans="1:14" x14ac:dyDescent="0.25">
      <c r="A30" s="9" t="s">
        <v>81</v>
      </c>
      <c r="B30" s="11"/>
      <c r="C30" s="37" t="s">
        <v>112</v>
      </c>
      <c r="D30" s="11">
        <f>C30*B30</f>
        <v>0</v>
      </c>
      <c r="I30" s="38"/>
      <c r="J30" s="47"/>
    </row>
    <row r="31" spans="1:14" x14ac:dyDescent="0.25">
      <c r="A31" s="7" t="s">
        <v>11</v>
      </c>
      <c r="B31" s="13">
        <v>0</v>
      </c>
      <c r="C31" s="13"/>
      <c r="D31" s="13"/>
      <c r="I31" s="38"/>
      <c r="J31" s="47"/>
      <c r="M31" s="49"/>
    </row>
    <row r="32" spans="1:14" x14ac:dyDescent="0.25">
      <c r="A32" s="9" t="s">
        <v>26</v>
      </c>
      <c r="B32" s="11"/>
      <c r="C32" s="37" t="s">
        <v>112</v>
      </c>
      <c r="D32" s="11">
        <f t="shared" ref="D32:D35" si="1">C32*B32</f>
        <v>0</v>
      </c>
      <c r="E32" s="21"/>
      <c r="J32" s="47"/>
    </row>
    <row r="33" spans="1:10" x14ac:dyDescent="0.25">
      <c r="A33" s="9" t="s">
        <v>82</v>
      </c>
      <c r="B33" s="11"/>
      <c r="C33" s="37" t="s">
        <v>112</v>
      </c>
      <c r="D33" s="11">
        <f t="shared" si="1"/>
        <v>0</v>
      </c>
      <c r="E33" s="21"/>
      <c r="J33" s="38"/>
    </row>
    <row r="34" spans="1:10" x14ac:dyDescent="0.25">
      <c r="A34" s="9" t="s">
        <v>27</v>
      </c>
      <c r="B34" s="11"/>
      <c r="C34" s="37" t="s">
        <v>112</v>
      </c>
      <c r="D34" s="11">
        <f t="shared" si="1"/>
        <v>0</v>
      </c>
      <c r="E34" s="21"/>
    </row>
    <row r="35" spans="1:10" x14ac:dyDescent="0.25">
      <c r="A35" s="9" t="s">
        <v>28</v>
      </c>
      <c r="B35" s="11"/>
      <c r="C35" s="37" t="s">
        <v>112</v>
      </c>
      <c r="D35" s="11">
        <f t="shared" si="1"/>
        <v>0</v>
      </c>
      <c r="E35" s="21"/>
    </row>
    <row r="36" spans="1:10" ht="19.899999999999999" customHeight="1" x14ac:dyDescent="0.25">
      <c r="A36" s="16" t="s">
        <v>0</v>
      </c>
      <c r="B36" s="17"/>
      <c r="C36" s="17" t="s">
        <v>121</v>
      </c>
      <c r="D36" s="22">
        <f>SUM(D5:D35)</f>
        <v>0</v>
      </c>
      <c r="E36" s="118"/>
    </row>
    <row r="37" spans="1:10" x14ac:dyDescent="0.25">
      <c r="A37" s="38"/>
      <c r="B37" s="19"/>
      <c r="C37"/>
    </row>
    <row r="38" spans="1:10" x14ac:dyDescent="0.25">
      <c r="A38" s="38"/>
      <c r="D38" s="36"/>
    </row>
    <row r="39" spans="1:10" x14ac:dyDescent="0.25">
      <c r="A39" s="43"/>
      <c r="C39" s="114"/>
      <c r="D39" s="114"/>
    </row>
    <row r="40" spans="1:10" x14ac:dyDescent="0.25">
      <c r="D40" s="21"/>
      <c r="E40" s="21"/>
    </row>
    <row r="41" spans="1:10" x14ac:dyDescent="0.25">
      <c r="C41" s="114"/>
      <c r="D41" s="114"/>
    </row>
    <row r="44" spans="1:10" x14ac:dyDescent="0.25">
      <c r="D44" s="114"/>
    </row>
  </sheetData>
  <mergeCells count="1">
    <mergeCell ref="A1:D1"/>
  </mergeCells>
  <printOptions horizontalCentered="1" verticalCentered="1"/>
  <pageMargins left="0.25" right="0.25" top="0.75" bottom="0.75" header="0.3" footer="0.3"/>
  <pageSetup paperSize="9" orientation="portrait" r:id="rId1"/>
  <ignoredErrors>
    <ignoredError sqref="C2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N44"/>
  <sheetViews>
    <sheetView showGridLines="0" zoomScaleNormal="100" workbookViewId="0">
      <selection activeCell="B9" sqref="B9"/>
    </sheetView>
  </sheetViews>
  <sheetFormatPr defaultRowHeight="15" x14ac:dyDescent="0.25"/>
  <cols>
    <col min="1" max="1" width="53" bestFit="1" customWidth="1"/>
    <col min="2" max="3" width="11.7109375" customWidth="1"/>
    <col min="4" max="4" width="13.28515625" bestFit="1" customWidth="1"/>
    <col min="5" max="9" width="11.7109375" customWidth="1"/>
    <col min="10" max="10" width="13.28515625" bestFit="1" customWidth="1"/>
    <col min="11" max="13" width="11.7109375" customWidth="1"/>
    <col min="14" max="14" width="16.140625" customWidth="1"/>
  </cols>
  <sheetData>
    <row r="1" spans="1:14" ht="18.75" x14ac:dyDescent="0.25">
      <c r="A1" s="152" t="s">
        <v>91</v>
      </c>
      <c r="B1" s="152"/>
      <c r="C1" s="152"/>
      <c r="D1" s="152"/>
      <c r="E1" s="152"/>
      <c r="F1" s="152"/>
      <c r="G1" s="152"/>
      <c r="H1" s="152"/>
      <c r="I1" s="34"/>
      <c r="J1" s="34"/>
      <c r="K1" s="34"/>
      <c r="L1" s="34"/>
      <c r="M1" s="34"/>
    </row>
    <row r="2" spans="1:14" ht="18.75" x14ac:dyDescent="0.25">
      <c r="A2" s="153" t="s">
        <v>94</v>
      </c>
      <c r="B2" s="153"/>
      <c r="C2" s="153"/>
      <c r="D2" s="153"/>
      <c r="E2" s="153"/>
      <c r="F2" s="153"/>
      <c r="G2" s="153"/>
      <c r="H2" s="153"/>
      <c r="I2" s="20"/>
      <c r="J2" s="20"/>
      <c r="K2" s="20"/>
      <c r="L2" s="20"/>
      <c r="M2" s="20"/>
      <c r="N2" s="20"/>
    </row>
    <row r="3" spans="1:14" ht="18.75" x14ac:dyDescent="0.25">
      <c r="A3" s="5" t="s">
        <v>64</v>
      </c>
      <c r="B3" s="6" t="s">
        <v>65</v>
      </c>
      <c r="C3" s="6" t="s">
        <v>66</v>
      </c>
      <c r="D3" s="6" t="s">
        <v>67</v>
      </c>
      <c r="E3" s="6" t="s">
        <v>68</v>
      </c>
      <c r="F3" s="6" t="s">
        <v>69</v>
      </c>
      <c r="G3" s="6" t="s">
        <v>70</v>
      </c>
      <c r="H3" s="6" t="s">
        <v>71</v>
      </c>
      <c r="I3" s="6" t="s">
        <v>72</v>
      </c>
      <c r="J3" s="6" t="s">
        <v>73</v>
      </c>
      <c r="K3" s="6" t="s">
        <v>74</v>
      </c>
      <c r="L3" s="6" t="s">
        <v>75</v>
      </c>
      <c r="M3" s="6" t="s">
        <v>76</v>
      </c>
      <c r="N3" s="6" t="s">
        <v>122</v>
      </c>
    </row>
    <row r="4" spans="1:14" x14ac:dyDescent="0.25">
      <c r="A4" s="7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x14ac:dyDescent="0.25">
      <c r="A5" s="9" t="s">
        <v>113</v>
      </c>
      <c r="B5" s="10">
        <f>'DEMONST. REMANEJ.'!B5</f>
        <v>0</v>
      </c>
      <c r="C5" s="10">
        <f>B5</f>
        <v>0</v>
      </c>
      <c r="D5" s="10">
        <f t="shared" ref="D5:M6" si="0">C5</f>
        <v>0</v>
      </c>
      <c r="E5" s="10">
        <f t="shared" si="0"/>
        <v>0</v>
      </c>
      <c r="F5" s="10">
        <f t="shared" si="0"/>
        <v>0</v>
      </c>
      <c r="G5" s="10">
        <f t="shared" si="0"/>
        <v>0</v>
      </c>
      <c r="H5" s="10">
        <f t="shared" si="0"/>
        <v>0</v>
      </c>
      <c r="I5" s="10">
        <f t="shared" si="0"/>
        <v>0</v>
      </c>
      <c r="J5" s="10">
        <f t="shared" si="0"/>
        <v>0</v>
      </c>
      <c r="K5" s="10">
        <f t="shared" si="0"/>
        <v>0</v>
      </c>
      <c r="L5" s="10">
        <f t="shared" si="0"/>
        <v>0</v>
      </c>
      <c r="M5" s="10">
        <f t="shared" si="0"/>
        <v>0</v>
      </c>
      <c r="N5" s="11">
        <f>SUM(B5:M5)</f>
        <v>0</v>
      </c>
    </row>
    <row r="6" spans="1:14" x14ac:dyDescent="0.25">
      <c r="A6" s="12" t="s">
        <v>77</v>
      </c>
      <c r="B6" s="10">
        <f>'DEMONST. REMANEJ.'!B6</f>
        <v>0</v>
      </c>
      <c r="C6" s="10">
        <f>B6</f>
        <v>0</v>
      </c>
      <c r="D6" s="10">
        <f t="shared" si="0"/>
        <v>0</v>
      </c>
      <c r="E6" s="10">
        <f t="shared" si="0"/>
        <v>0</v>
      </c>
      <c r="F6" s="10">
        <f t="shared" si="0"/>
        <v>0</v>
      </c>
      <c r="G6" s="10">
        <f t="shared" si="0"/>
        <v>0</v>
      </c>
      <c r="H6" s="10">
        <f t="shared" si="0"/>
        <v>0</v>
      </c>
      <c r="I6" s="10">
        <f t="shared" si="0"/>
        <v>0</v>
      </c>
      <c r="J6" s="10">
        <f t="shared" si="0"/>
        <v>0</v>
      </c>
      <c r="K6" s="10">
        <f t="shared" si="0"/>
        <v>0</v>
      </c>
      <c r="L6" s="10">
        <f t="shared" si="0"/>
        <v>0</v>
      </c>
      <c r="M6" s="10">
        <f t="shared" si="0"/>
        <v>0</v>
      </c>
      <c r="N6" s="11">
        <f>SUM(B6:M6)</f>
        <v>0</v>
      </c>
    </row>
    <row r="7" spans="1:14" x14ac:dyDescent="0.25">
      <c r="A7" s="7" t="s">
        <v>78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x14ac:dyDescent="0.25">
      <c r="A8" s="9" t="s">
        <v>4</v>
      </c>
      <c r="B8" s="10">
        <f>'DEMONST. REMANEJ.'!B8</f>
        <v>0</v>
      </c>
      <c r="C8" s="10">
        <f t="shared" ref="C8:M8" si="1">B8</f>
        <v>0</v>
      </c>
      <c r="D8" s="10">
        <f t="shared" si="1"/>
        <v>0</v>
      </c>
      <c r="E8" s="10">
        <f t="shared" si="1"/>
        <v>0</v>
      </c>
      <c r="F8" s="10">
        <f t="shared" si="1"/>
        <v>0</v>
      </c>
      <c r="G8" s="10">
        <f t="shared" si="1"/>
        <v>0</v>
      </c>
      <c r="H8" s="10">
        <f t="shared" si="1"/>
        <v>0</v>
      </c>
      <c r="I8" s="10">
        <f t="shared" si="1"/>
        <v>0</v>
      </c>
      <c r="J8" s="10">
        <f t="shared" si="1"/>
        <v>0</v>
      </c>
      <c r="K8" s="10">
        <f t="shared" si="1"/>
        <v>0</v>
      </c>
      <c r="L8" s="10">
        <f t="shared" si="1"/>
        <v>0</v>
      </c>
      <c r="M8" s="10">
        <f t="shared" si="1"/>
        <v>0</v>
      </c>
      <c r="N8" s="11">
        <f>SUM(B8:M8)</f>
        <v>0</v>
      </c>
    </row>
    <row r="9" spans="1:14" x14ac:dyDescent="0.25">
      <c r="A9" s="14" t="s">
        <v>5</v>
      </c>
      <c r="B9" s="10">
        <f>'DEMONST. REMANEJ.'!B9</f>
        <v>0</v>
      </c>
      <c r="C9" s="10">
        <f t="shared" ref="C9:M9" si="2">B9</f>
        <v>0</v>
      </c>
      <c r="D9" s="10">
        <f t="shared" si="2"/>
        <v>0</v>
      </c>
      <c r="E9" s="10">
        <f t="shared" si="2"/>
        <v>0</v>
      </c>
      <c r="F9" s="10">
        <f t="shared" si="2"/>
        <v>0</v>
      </c>
      <c r="G9" s="10">
        <f t="shared" si="2"/>
        <v>0</v>
      </c>
      <c r="H9" s="10">
        <f t="shared" si="2"/>
        <v>0</v>
      </c>
      <c r="I9" s="10">
        <f t="shared" si="2"/>
        <v>0</v>
      </c>
      <c r="J9" s="10">
        <f t="shared" si="2"/>
        <v>0</v>
      </c>
      <c r="K9" s="10">
        <f t="shared" si="2"/>
        <v>0</v>
      </c>
      <c r="L9" s="10">
        <f t="shared" si="2"/>
        <v>0</v>
      </c>
      <c r="M9" s="10">
        <f t="shared" si="2"/>
        <v>0</v>
      </c>
      <c r="N9" s="11">
        <f t="shared" ref="N9:N27" si="3">SUM(B9:M9)</f>
        <v>0</v>
      </c>
    </row>
    <row r="10" spans="1:14" x14ac:dyDescent="0.25">
      <c r="A10" s="14" t="s">
        <v>6</v>
      </c>
      <c r="B10" s="10">
        <f>'DEMONST. REMANEJ.'!B10</f>
        <v>0</v>
      </c>
      <c r="C10" s="10">
        <f t="shared" ref="C10:M10" si="4">B10</f>
        <v>0</v>
      </c>
      <c r="D10" s="10">
        <f t="shared" si="4"/>
        <v>0</v>
      </c>
      <c r="E10" s="10">
        <f t="shared" si="4"/>
        <v>0</v>
      </c>
      <c r="F10" s="10">
        <f t="shared" si="4"/>
        <v>0</v>
      </c>
      <c r="G10" s="10">
        <f t="shared" si="4"/>
        <v>0</v>
      </c>
      <c r="H10" s="10">
        <f t="shared" si="4"/>
        <v>0</v>
      </c>
      <c r="I10" s="10">
        <f t="shared" si="4"/>
        <v>0</v>
      </c>
      <c r="J10" s="10">
        <f t="shared" si="4"/>
        <v>0</v>
      </c>
      <c r="K10" s="10">
        <f t="shared" si="4"/>
        <v>0</v>
      </c>
      <c r="L10" s="10">
        <f t="shared" si="4"/>
        <v>0</v>
      </c>
      <c r="M10" s="10">
        <f t="shared" si="4"/>
        <v>0</v>
      </c>
      <c r="N10" s="11">
        <f t="shared" si="3"/>
        <v>0</v>
      </c>
    </row>
    <row r="11" spans="1:14" x14ac:dyDescent="0.25">
      <c r="A11" s="9" t="s">
        <v>29</v>
      </c>
      <c r="B11" s="10">
        <f>'DEMONST. REMANEJ.'!B11</f>
        <v>0</v>
      </c>
      <c r="C11" s="10">
        <f t="shared" ref="C11:M11" si="5">B11</f>
        <v>0</v>
      </c>
      <c r="D11" s="10">
        <f t="shared" si="5"/>
        <v>0</v>
      </c>
      <c r="E11" s="10">
        <f t="shared" si="5"/>
        <v>0</v>
      </c>
      <c r="F11" s="10">
        <f t="shared" si="5"/>
        <v>0</v>
      </c>
      <c r="G11" s="10">
        <f t="shared" si="5"/>
        <v>0</v>
      </c>
      <c r="H11" s="10">
        <f t="shared" si="5"/>
        <v>0</v>
      </c>
      <c r="I11" s="10">
        <f t="shared" si="5"/>
        <v>0</v>
      </c>
      <c r="J11" s="10">
        <f t="shared" si="5"/>
        <v>0</v>
      </c>
      <c r="K11" s="10">
        <f t="shared" si="5"/>
        <v>0</v>
      </c>
      <c r="L11" s="10">
        <f t="shared" si="5"/>
        <v>0</v>
      </c>
      <c r="M11" s="10">
        <f t="shared" si="5"/>
        <v>0</v>
      </c>
      <c r="N11" s="11">
        <f t="shared" si="3"/>
        <v>0</v>
      </c>
    </row>
    <row r="12" spans="1:14" x14ac:dyDescent="0.25">
      <c r="A12" s="9" t="s">
        <v>97</v>
      </c>
      <c r="B12" s="10">
        <f>'DEMONST. REMANEJ.'!B12</f>
        <v>0</v>
      </c>
      <c r="C12" s="10">
        <f t="shared" ref="C12:M12" si="6">B12</f>
        <v>0</v>
      </c>
      <c r="D12" s="10">
        <f t="shared" si="6"/>
        <v>0</v>
      </c>
      <c r="E12" s="10">
        <f t="shared" si="6"/>
        <v>0</v>
      </c>
      <c r="F12" s="10">
        <f t="shared" si="6"/>
        <v>0</v>
      </c>
      <c r="G12" s="10">
        <f t="shared" si="6"/>
        <v>0</v>
      </c>
      <c r="H12" s="10">
        <f t="shared" si="6"/>
        <v>0</v>
      </c>
      <c r="I12" s="10">
        <f t="shared" si="6"/>
        <v>0</v>
      </c>
      <c r="J12" s="10">
        <f t="shared" si="6"/>
        <v>0</v>
      </c>
      <c r="K12" s="10">
        <f t="shared" si="6"/>
        <v>0</v>
      </c>
      <c r="L12" s="10">
        <f t="shared" si="6"/>
        <v>0</v>
      </c>
      <c r="M12" s="10">
        <f t="shared" si="6"/>
        <v>0</v>
      </c>
      <c r="N12" s="11">
        <f t="shared" si="3"/>
        <v>0</v>
      </c>
    </row>
    <row r="13" spans="1:14" x14ac:dyDescent="0.25">
      <c r="A13" s="15" t="s">
        <v>7</v>
      </c>
      <c r="B13" s="10">
        <f>'DEMONST. REMANEJ.'!B13</f>
        <v>0</v>
      </c>
      <c r="C13" s="10">
        <f t="shared" ref="C13:M13" si="7">B13</f>
        <v>0</v>
      </c>
      <c r="D13" s="10">
        <f t="shared" si="7"/>
        <v>0</v>
      </c>
      <c r="E13" s="10">
        <f t="shared" si="7"/>
        <v>0</v>
      </c>
      <c r="F13" s="10">
        <f t="shared" si="7"/>
        <v>0</v>
      </c>
      <c r="G13" s="10">
        <f t="shared" si="7"/>
        <v>0</v>
      </c>
      <c r="H13" s="10">
        <f t="shared" si="7"/>
        <v>0</v>
      </c>
      <c r="I13" s="10">
        <f t="shared" si="7"/>
        <v>0</v>
      </c>
      <c r="J13" s="10">
        <f t="shared" si="7"/>
        <v>0</v>
      </c>
      <c r="K13" s="10">
        <f t="shared" si="7"/>
        <v>0</v>
      </c>
      <c r="L13" s="10">
        <f t="shared" si="7"/>
        <v>0</v>
      </c>
      <c r="M13" s="10">
        <f t="shared" si="7"/>
        <v>0</v>
      </c>
      <c r="N13" s="11">
        <f t="shared" si="3"/>
        <v>0</v>
      </c>
    </row>
    <row r="14" spans="1:14" x14ac:dyDescent="0.25">
      <c r="A14" s="9" t="s">
        <v>10</v>
      </c>
      <c r="B14" s="10">
        <f>'DEMONST. REMANEJ.'!B14</f>
        <v>0</v>
      </c>
      <c r="C14" s="10">
        <f t="shared" ref="C14:M27" si="8">B14</f>
        <v>0</v>
      </c>
      <c r="D14" s="10">
        <f t="shared" si="8"/>
        <v>0</v>
      </c>
      <c r="E14" s="10">
        <f t="shared" si="8"/>
        <v>0</v>
      </c>
      <c r="F14" s="10">
        <f t="shared" si="8"/>
        <v>0</v>
      </c>
      <c r="G14" s="10">
        <f t="shared" si="8"/>
        <v>0</v>
      </c>
      <c r="H14" s="10">
        <f t="shared" si="8"/>
        <v>0</v>
      </c>
      <c r="I14" s="10">
        <f t="shared" si="8"/>
        <v>0</v>
      </c>
      <c r="J14" s="10">
        <f t="shared" si="8"/>
        <v>0</v>
      </c>
      <c r="K14" s="10">
        <f t="shared" si="8"/>
        <v>0</v>
      </c>
      <c r="L14" s="10">
        <f t="shared" si="8"/>
        <v>0</v>
      </c>
      <c r="M14" s="10">
        <f t="shared" si="8"/>
        <v>0</v>
      </c>
      <c r="N14" s="11">
        <f t="shared" si="3"/>
        <v>0</v>
      </c>
    </row>
    <row r="15" spans="1:14" x14ac:dyDescent="0.25">
      <c r="A15" s="15" t="s">
        <v>100</v>
      </c>
      <c r="B15" s="10">
        <f>'DEMONST. REMANEJ.'!B15</f>
        <v>0</v>
      </c>
      <c r="C15" s="10">
        <f t="shared" si="8"/>
        <v>0</v>
      </c>
      <c r="D15" s="10">
        <f t="shared" ref="D15:M27" si="9">C15</f>
        <v>0</v>
      </c>
      <c r="E15" s="10">
        <f t="shared" si="9"/>
        <v>0</v>
      </c>
      <c r="F15" s="10">
        <f t="shared" si="9"/>
        <v>0</v>
      </c>
      <c r="G15" s="10">
        <f t="shared" si="9"/>
        <v>0</v>
      </c>
      <c r="H15" s="10">
        <f t="shared" si="9"/>
        <v>0</v>
      </c>
      <c r="I15" s="10">
        <f t="shared" si="9"/>
        <v>0</v>
      </c>
      <c r="J15" s="10">
        <f t="shared" si="9"/>
        <v>0</v>
      </c>
      <c r="K15" s="10">
        <f t="shared" si="9"/>
        <v>0</v>
      </c>
      <c r="L15" s="10">
        <f t="shared" si="9"/>
        <v>0</v>
      </c>
      <c r="M15" s="10">
        <f t="shared" si="9"/>
        <v>0</v>
      </c>
      <c r="N15" s="11">
        <f t="shared" si="3"/>
        <v>0</v>
      </c>
    </row>
    <row r="16" spans="1:14" x14ac:dyDescent="0.25">
      <c r="A16" t="s">
        <v>99</v>
      </c>
      <c r="B16" s="10">
        <f>'DEMONST. REMANEJ.'!B16</f>
        <v>0</v>
      </c>
      <c r="C16" s="10">
        <f t="shared" si="8"/>
        <v>0</v>
      </c>
      <c r="D16" s="10">
        <f t="shared" si="9"/>
        <v>0</v>
      </c>
      <c r="E16" s="10">
        <f t="shared" si="9"/>
        <v>0</v>
      </c>
      <c r="F16" s="10">
        <f t="shared" si="9"/>
        <v>0</v>
      </c>
      <c r="G16" s="10">
        <f t="shared" si="9"/>
        <v>0</v>
      </c>
      <c r="H16" s="10">
        <f t="shared" si="9"/>
        <v>0</v>
      </c>
      <c r="I16" s="10">
        <f t="shared" si="9"/>
        <v>0</v>
      </c>
      <c r="J16" s="10">
        <f t="shared" si="9"/>
        <v>0</v>
      </c>
      <c r="K16" s="10">
        <f t="shared" si="9"/>
        <v>0</v>
      </c>
      <c r="L16" s="10">
        <f t="shared" si="9"/>
        <v>0</v>
      </c>
      <c r="M16" s="10">
        <f t="shared" si="9"/>
        <v>0</v>
      </c>
      <c r="N16" s="11">
        <f t="shared" si="3"/>
        <v>0</v>
      </c>
    </row>
    <row r="17" spans="1:14" x14ac:dyDescent="0.25">
      <c r="A17" s="9" t="s">
        <v>30</v>
      </c>
      <c r="B17" s="10">
        <f>'DEMONST. REMANEJ.'!B17</f>
        <v>0</v>
      </c>
      <c r="C17" s="10">
        <f t="shared" si="8"/>
        <v>0</v>
      </c>
      <c r="D17" s="10">
        <f t="shared" si="9"/>
        <v>0</v>
      </c>
      <c r="E17" s="10">
        <f t="shared" si="9"/>
        <v>0</v>
      </c>
      <c r="F17" s="10">
        <f t="shared" si="9"/>
        <v>0</v>
      </c>
      <c r="G17" s="10">
        <f t="shared" si="9"/>
        <v>0</v>
      </c>
      <c r="H17" s="10">
        <f t="shared" si="9"/>
        <v>0</v>
      </c>
      <c r="I17" s="10">
        <f t="shared" si="9"/>
        <v>0</v>
      </c>
      <c r="J17" s="10">
        <f t="shared" si="9"/>
        <v>0</v>
      </c>
      <c r="K17" s="10">
        <f t="shared" si="9"/>
        <v>0</v>
      </c>
      <c r="L17" s="10">
        <f t="shared" si="9"/>
        <v>0</v>
      </c>
      <c r="M17" s="10">
        <f t="shared" si="9"/>
        <v>0</v>
      </c>
      <c r="N17" s="11">
        <f t="shared" si="3"/>
        <v>0</v>
      </c>
    </row>
    <row r="18" spans="1:14" x14ac:dyDescent="0.25">
      <c r="A18" s="116" t="s">
        <v>103</v>
      </c>
      <c r="B18" s="10">
        <f>'DEMONST. REMANEJ.'!B18</f>
        <v>0</v>
      </c>
      <c r="C18" s="10">
        <f t="shared" si="8"/>
        <v>0</v>
      </c>
      <c r="D18" s="10">
        <f t="shared" si="9"/>
        <v>0</v>
      </c>
      <c r="E18" s="10">
        <f t="shared" si="9"/>
        <v>0</v>
      </c>
      <c r="F18" s="10">
        <f t="shared" si="9"/>
        <v>0</v>
      </c>
      <c r="G18" s="10">
        <f t="shared" si="9"/>
        <v>0</v>
      </c>
      <c r="H18" s="10">
        <f t="shared" si="9"/>
        <v>0</v>
      </c>
      <c r="I18" s="10">
        <f t="shared" si="9"/>
        <v>0</v>
      </c>
      <c r="J18" s="10">
        <f t="shared" si="9"/>
        <v>0</v>
      </c>
      <c r="K18" s="10">
        <f t="shared" si="9"/>
        <v>0</v>
      </c>
      <c r="L18" s="10">
        <f t="shared" si="9"/>
        <v>0</v>
      </c>
      <c r="M18" s="10">
        <f t="shared" si="9"/>
        <v>0</v>
      </c>
      <c r="N18" s="11">
        <f t="shared" si="3"/>
        <v>0</v>
      </c>
    </row>
    <row r="19" spans="1:14" x14ac:dyDescent="0.25">
      <c r="A19" t="s">
        <v>104</v>
      </c>
      <c r="B19" s="10">
        <f>'DEMONST. REMANEJ.'!B19</f>
        <v>0</v>
      </c>
      <c r="C19" s="10">
        <f t="shared" si="8"/>
        <v>0</v>
      </c>
      <c r="D19" s="10">
        <f t="shared" si="9"/>
        <v>0</v>
      </c>
      <c r="E19" s="10">
        <f t="shared" si="9"/>
        <v>0</v>
      </c>
      <c r="F19" s="10">
        <f t="shared" si="9"/>
        <v>0</v>
      </c>
      <c r="G19" s="10">
        <f t="shared" si="9"/>
        <v>0</v>
      </c>
      <c r="H19" s="10">
        <f t="shared" si="9"/>
        <v>0</v>
      </c>
      <c r="I19" s="10">
        <f t="shared" si="9"/>
        <v>0</v>
      </c>
      <c r="J19" s="10">
        <f t="shared" si="9"/>
        <v>0</v>
      </c>
      <c r="K19" s="10">
        <f t="shared" si="9"/>
        <v>0</v>
      </c>
      <c r="L19" s="10">
        <f t="shared" si="9"/>
        <v>0</v>
      </c>
      <c r="M19" s="10">
        <f t="shared" si="9"/>
        <v>0</v>
      </c>
      <c r="N19" s="11">
        <f t="shared" si="3"/>
        <v>0</v>
      </c>
    </row>
    <row r="20" spans="1:14" x14ac:dyDescent="0.25">
      <c r="A20" s="15" t="s">
        <v>105</v>
      </c>
      <c r="B20" s="10">
        <f>'DEMONST. REMANEJ.'!B20</f>
        <v>0</v>
      </c>
      <c r="C20" s="10">
        <f t="shared" si="8"/>
        <v>0</v>
      </c>
      <c r="D20" s="10">
        <f t="shared" si="9"/>
        <v>0</v>
      </c>
      <c r="E20" s="10">
        <f t="shared" si="9"/>
        <v>0</v>
      </c>
      <c r="F20" s="10">
        <f t="shared" si="9"/>
        <v>0</v>
      </c>
      <c r="G20" s="10">
        <f t="shared" si="9"/>
        <v>0</v>
      </c>
      <c r="H20" s="10">
        <f t="shared" si="9"/>
        <v>0</v>
      </c>
      <c r="I20" s="10">
        <f t="shared" si="9"/>
        <v>0</v>
      </c>
      <c r="J20" s="10">
        <f t="shared" si="9"/>
        <v>0</v>
      </c>
      <c r="K20" s="10">
        <f t="shared" si="9"/>
        <v>0</v>
      </c>
      <c r="L20" s="10">
        <f t="shared" si="9"/>
        <v>0</v>
      </c>
      <c r="M20" s="10">
        <f t="shared" si="9"/>
        <v>0</v>
      </c>
      <c r="N20" s="11">
        <f t="shared" si="3"/>
        <v>0</v>
      </c>
    </row>
    <row r="21" spans="1:14" x14ac:dyDescent="0.25">
      <c r="A21" s="14" t="s">
        <v>9</v>
      </c>
      <c r="B21" s="10">
        <f>'DEMONST. REMANEJ.'!B21</f>
        <v>0</v>
      </c>
      <c r="C21" s="10">
        <f t="shared" si="8"/>
        <v>0</v>
      </c>
      <c r="D21" s="10">
        <f t="shared" si="9"/>
        <v>0</v>
      </c>
      <c r="E21" s="10">
        <f t="shared" si="9"/>
        <v>0</v>
      </c>
      <c r="F21" s="10">
        <f t="shared" si="9"/>
        <v>0</v>
      </c>
      <c r="G21" s="10">
        <f t="shared" si="9"/>
        <v>0</v>
      </c>
      <c r="H21" s="10">
        <f t="shared" si="9"/>
        <v>0</v>
      </c>
      <c r="I21" s="10">
        <f t="shared" si="9"/>
        <v>0</v>
      </c>
      <c r="J21" s="10">
        <f t="shared" si="9"/>
        <v>0</v>
      </c>
      <c r="K21" s="10">
        <f t="shared" si="9"/>
        <v>0</v>
      </c>
      <c r="L21" s="10">
        <f t="shared" si="9"/>
        <v>0</v>
      </c>
      <c r="M21" s="10">
        <f t="shared" si="9"/>
        <v>0</v>
      </c>
      <c r="N21" s="11">
        <f t="shared" si="3"/>
        <v>0</v>
      </c>
    </row>
    <row r="22" spans="1:14" x14ac:dyDescent="0.25">
      <c r="A22" s="15" t="s">
        <v>31</v>
      </c>
      <c r="B22" s="10">
        <f>'DEMONST. REMANEJ.'!B22</f>
        <v>0</v>
      </c>
      <c r="C22" s="10">
        <f t="shared" si="8"/>
        <v>0</v>
      </c>
      <c r="D22" s="10">
        <f t="shared" si="9"/>
        <v>0</v>
      </c>
      <c r="E22" s="10">
        <f t="shared" si="9"/>
        <v>0</v>
      </c>
      <c r="F22" s="10">
        <f t="shared" si="9"/>
        <v>0</v>
      </c>
      <c r="G22" s="10">
        <f t="shared" si="9"/>
        <v>0</v>
      </c>
      <c r="H22" s="10">
        <f t="shared" si="9"/>
        <v>0</v>
      </c>
      <c r="I22" s="10">
        <f t="shared" si="9"/>
        <v>0</v>
      </c>
      <c r="J22" s="10">
        <f t="shared" si="9"/>
        <v>0</v>
      </c>
      <c r="K22" s="10">
        <f t="shared" si="9"/>
        <v>0</v>
      </c>
      <c r="L22" s="10">
        <f t="shared" si="9"/>
        <v>0</v>
      </c>
      <c r="M22" s="10">
        <f t="shared" si="9"/>
        <v>0</v>
      </c>
      <c r="N22" s="11">
        <f t="shared" si="3"/>
        <v>0</v>
      </c>
    </row>
    <row r="23" spans="1:14" x14ac:dyDescent="0.25">
      <c r="A23" s="15" t="s">
        <v>8</v>
      </c>
      <c r="B23" s="10">
        <f>'DEMONST. REMANEJ.'!B23</f>
        <v>0</v>
      </c>
      <c r="C23" s="10">
        <f t="shared" si="8"/>
        <v>0</v>
      </c>
      <c r="D23" s="10">
        <f t="shared" si="9"/>
        <v>0</v>
      </c>
      <c r="E23" s="10">
        <f t="shared" si="9"/>
        <v>0</v>
      </c>
      <c r="F23" s="10">
        <f t="shared" si="9"/>
        <v>0</v>
      </c>
      <c r="G23" s="10">
        <f t="shared" si="9"/>
        <v>0</v>
      </c>
      <c r="H23" s="10">
        <f t="shared" si="9"/>
        <v>0</v>
      </c>
      <c r="I23" s="10">
        <f t="shared" si="9"/>
        <v>0</v>
      </c>
      <c r="J23" s="10">
        <f t="shared" si="9"/>
        <v>0</v>
      </c>
      <c r="K23" s="10">
        <f t="shared" si="9"/>
        <v>0</v>
      </c>
      <c r="L23" s="10">
        <f t="shared" si="9"/>
        <v>0</v>
      </c>
      <c r="M23" s="10">
        <f t="shared" si="9"/>
        <v>0</v>
      </c>
      <c r="N23" s="11">
        <f t="shared" si="3"/>
        <v>0</v>
      </c>
    </row>
    <row r="24" spans="1:14" x14ac:dyDescent="0.25">
      <c r="A24" t="s">
        <v>101</v>
      </c>
      <c r="B24" s="10">
        <f>'DEMONST. REMANEJ.'!B24</f>
        <v>0</v>
      </c>
      <c r="C24" s="10">
        <f t="shared" si="8"/>
        <v>0</v>
      </c>
      <c r="D24" s="10">
        <f t="shared" si="9"/>
        <v>0</v>
      </c>
      <c r="E24" s="10">
        <f t="shared" si="9"/>
        <v>0</v>
      </c>
      <c r="F24" s="10">
        <f t="shared" si="9"/>
        <v>0</v>
      </c>
      <c r="G24" s="10">
        <f t="shared" si="9"/>
        <v>0</v>
      </c>
      <c r="H24" s="10">
        <f t="shared" si="9"/>
        <v>0</v>
      </c>
      <c r="I24" s="10">
        <f t="shared" si="9"/>
        <v>0</v>
      </c>
      <c r="J24" s="10">
        <f t="shared" si="9"/>
        <v>0</v>
      </c>
      <c r="K24" s="10">
        <f t="shared" si="9"/>
        <v>0</v>
      </c>
      <c r="L24" s="10">
        <f t="shared" si="9"/>
        <v>0</v>
      </c>
      <c r="M24" s="10">
        <f t="shared" si="9"/>
        <v>0</v>
      </c>
      <c r="N24" s="11">
        <f t="shared" si="3"/>
        <v>0</v>
      </c>
    </row>
    <row r="25" spans="1:14" x14ac:dyDescent="0.25">
      <c r="A25" s="15" t="s">
        <v>102</v>
      </c>
      <c r="B25" s="10">
        <f>'DEMONST. REMANEJ.'!B25</f>
        <v>0</v>
      </c>
      <c r="C25" s="10">
        <f t="shared" si="8"/>
        <v>0</v>
      </c>
      <c r="D25" s="10">
        <f t="shared" si="9"/>
        <v>0</v>
      </c>
      <c r="E25" s="10">
        <f t="shared" si="9"/>
        <v>0</v>
      </c>
      <c r="F25" s="10">
        <f t="shared" si="9"/>
        <v>0</v>
      </c>
      <c r="G25" s="10">
        <f t="shared" si="9"/>
        <v>0</v>
      </c>
      <c r="H25" s="10">
        <f t="shared" si="9"/>
        <v>0</v>
      </c>
      <c r="I25" s="10">
        <f t="shared" si="9"/>
        <v>0</v>
      </c>
      <c r="J25" s="10">
        <f t="shared" si="9"/>
        <v>0</v>
      </c>
      <c r="K25" s="10">
        <f t="shared" si="9"/>
        <v>0</v>
      </c>
      <c r="L25" s="10">
        <f t="shared" si="9"/>
        <v>0</v>
      </c>
      <c r="M25" s="10">
        <f t="shared" si="9"/>
        <v>0</v>
      </c>
      <c r="N25" s="11">
        <f t="shared" si="3"/>
        <v>0</v>
      </c>
    </row>
    <row r="26" spans="1:14" ht="30" x14ac:dyDescent="0.25">
      <c r="A26" s="15" t="s">
        <v>115</v>
      </c>
      <c r="B26" s="117">
        <v>0</v>
      </c>
      <c r="C26" s="117">
        <v>0</v>
      </c>
      <c r="D26" s="117">
        <v>80000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80000</v>
      </c>
      <c r="K26" s="117">
        <v>0</v>
      </c>
      <c r="L26" s="117">
        <v>0</v>
      </c>
      <c r="M26" s="117">
        <v>0</v>
      </c>
      <c r="N26" s="11">
        <f t="shared" si="3"/>
        <v>160000</v>
      </c>
    </row>
    <row r="27" spans="1:14" x14ac:dyDescent="0.25">
      <c r="A27" s="15" t="s">
        <v>106</v>
      </c>
      <c r="B27" s="10">
        <f>'DEMONST. REMANEJ.'!B27</f>
        <v>0</v>
      </c>
      <c r="C27" s="10">
        <f t="shared" si="8"/>
        <v>0</v>
      </c>
      <c r="D27" s="10">
        <f t="shared" si="9"/>
        <v>0</v>
      </c>
      <c r="E27" s="10">
        <f t="shared" si="9"/>
        <v>0</v>
      </c>
      <c r="F27" s="10">
        <f t="shared" si="9"/>
        <v>0</v>
      </c>
      <c r="G27" s="10">
        <f t="shared" si="9"/>
        <v>0</v>
      </c>
      <c r="H27" s="10">
        <f t="shared" si="9"/>
        <v>0</v>
      </c>
      <c r="I27" s="10">
        <f t="shared" si="9"/>
        <v>0</v>
      </c>
      <c r="J27" s="10">
        <f t="shared" si="9"/>
        <v>0</v>
      </c>
      <c r="K27" s="10">
        <f t="shared" si="9"/>
        <v>0</v>
      </c>
      <c r="L27" s="10">
        <f t="shared" si="9"/>
        <v>0</v>
      </c>
      <c r="M27" s="10">
        <f t="shared" si="9"/>
        <v>0</v>
      </c>
      <c r="N27" s="11">
        <f t="shared" si="3"/>
        <v>0</v>
      </c>
    </row>
    <row r="28" spans="1:14" x14ac:dyDescent="0.25">
      <c r="A28" s="7" t="s">
        <v>79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1:14" x14ac:dyDescent="0.25">
      <c r="A29" s="15" t="s">
        <v>80</v>
      </c>
      <c r="B29" s="10">
        <f>'DEMONST. REMANEJ.'!B29</f>
        <v>0</v>
      </c>
      <c r="C29" s="10">
        <f>B29</f>
        <v>0</v>
      </c>
      <c r="D29" s="10">
        <f t="shared" ref="D29:M29" si="10">C29</f>
        <v>0</v>
      </c>
      <c r="E29" s="10">
        <f t="shared" si="10"/>
        <v>0</v>
      </c>
      <c r="F29" s="10">
        <f t="shared" si="10"/>
        <v>0</v>
      </c>
      <c r="G29" s="10">
        <f t="shared" si="10"/>
        <v>0</v>
      </c>
      <c r="H29" s="10">
        <f t="shared" si="10"/>
        <v>0</v>
      </c>
      <c r="I29" s="10">
        <f t="shared" si="10"/>
        <v>0</v>
      </c>
      <c r="J29" s="10">
        <f t="shared" si="10"/>
        <v>0</v>
      </c>
      <c r="K29" s="10">
        <f t="shared" si="10"/>
        <v>0</v>
      </c>
      <c r="L29" s="10">
        <f t="shared" si="10"/>
        <v>0</v>
      </c>
      <c r="M29" s="10">
        <f t="shared" si="10"/>
        <v>0</v>
      </c>
      <c r="N29" s="11">
        <f>SUM(B29:M29)</f>
        <v>0</v>
      </c>
    </row>
    <row r="30" spans="1:14" x14ac:dyDescent="0.25">
      <c r="A30" s="9" t="s">
        <v>81</v>
      </c>
      <c r="B30" s="10">
        <f>'DEMONST. REMANEJ.'!B30</f>
        <v>0</v>
      </c>
      <c r="C30" s="10">
        <f>B30</f>
        <v>0</v>
      </c>
      <c r="D30" s="10">
        <f t="shared" ref="D30:M30" si="11">C30</f>
        <v>0</v>
      </c>
      <c r="E30" s="10">
        <f t="shared" si="11"/>
        <v>0</v>
      </c>
      <c r="F30" s="10">
        <f t="shared" si="11"/>
        <v>0</v>
      </c>
      <c r="G30" s="10">
        <f t="shared" si="11"/>
        <v>0</v>
      </c>
      <c r="H30" s="10">
        <f t="shared" si="11"/>
        <v>0</v>
      </c>
      <c r="I30" s="10">
        <f t="shared" si="11"/>
        <v>0</v>
      </c>
      <c r="J30" s="10">
        <f t="shared" si="11"/>
        <v>0</v>
      </c>
      <c r="K30" s="10">
        <f t="shared" si="11"/>
        <v>0</v>
      </c>
      <c r="L30" s="10">
        <f t="shared" si="11"/>
        <v>0</v>
      </c>
      <c r="M30" s="10">
        <f t="shared" si="11"/>
        <v>0</v>
      </c>
      <c r="N30" s="11">
        <f>SUM(B30:M30)</f>
        <v>0</v>
      </c>
    </row>
    <row r="31" spans="1:14" x14ac:dyDescent="0.25">
      <c r="A31" s="7" t="s">
        <v>11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14" x14ac:dyDescent="0.25">
      <c r="A32" s="9" t="s">
        <v>26</v>
      </c>
      <c r="B32" s="10">
        <f>'DEMONST. REMANEJ.'!B32</f>
        <v>0</v>
      </c>
      <c r="C32" s="10">
        <f>B32</f>
        <v>0</v>
      </c>
      <c r="D32" s="10">
        <f t="shared" ref="D32:M32" si="12">C32</f>
        <v>0</v>
      </c>
      <c r="E32" s="10">
        <f t="shared" si="12"/>
        <v>0</v>
      </c>
      <c r="F32" s="10">
        <f t="shared" si="12"/>
        <v>0</v>
      </c>
      <c r="G32" s="10">
        <f t="shared" si="12"/>
        <v>0</v>
      </c>
      <c r="H32" s="10">
        <f t="shared" si="12"/>
        <v>0</v>
      </c>
      <c r="I32" s="10">
        <f t="shared" si="12"/>
        <v>0</v>
      </c>
      <c r="J32" s="10">
        <f t="shared" si="12"/>
        <v>0</v>
      </c>
      <c r="K32" s="10">
        <f t="shared" si="12"/>
        <v>0</v>
      </c>
      <c r="L32" s="10">
        <f t="shared" si="12"/>
        <v>0</v>
      </c>
      <c r="M32" s="10">
        <f t="shared" si="12"/>
        <v>0</v>
      </c>
      <c r="N32" s="11">
        <f>SUM(B32:M32)</f>
        <v>0</v>
      </c>
    </row>
    <row r="33" spans="1:14" x14ac:dyDescent="0.25">
      <c r="A33" s="9" t="s">
        <v>82</v>
      </c>
      <c r="B33" s="10">
        <f>'DEMONST. REMANEJ.'!B33</f>
        <v>0</v>
      </c>
      <c r="C33" s="10">
        <f t="shared" ref="C33:M33" si="13">B33</f>
        <v>0</v>
      </c>
      <c r="D33" s="10">
        <f t="shared" si="13"/>
        <v>0</v>
      </c>
      <c r="E33" s="10">
        <f t="shared" si="13"/>
        <v>0</v>
      </c>
      <c r="F33" s="10">
        <f t="shared" si="13"/>
        <v>0</v>
      </c>
      <c r="G33" s="10">
        <f t="shared" si="13"/>
        <v>0</v>
      </c>
      <c r="H33" s="10">
        <f t="shared" si="13"/>
        <v>0</v>
      </c>
      <c r="I33" s="10">
        <f t="shared" si="13"/>
        <v>0</v>
      </c>
      <c r="J33" s="10">
        <f t="shared" si="13"/>
        <v>0</v>
      </c>
      <c r="K33" s="10">
        <f t="shared" si="13"/>
        <v>0</v>
      </c>
      <c r="L33" s="10">
        <f t="shared" si="13"/>
        <v>0</v>
      </c>
      <c r="M33" s="10">
        <f t="shared" si="13"/>
        <v>0</v>
      </c>
      <c r="N33" s="11">
        <f t="shared" ref="N33:N35" si="14">SUM(B33:M33)</f>
        <v>0</v>
      </c>
    </row>
    <row r="34" spans="1:14" x14ac:dyDescent="0.25">
      <c r="A34" s="9" t="s">
        <v>27</v>
      </c>
      <c r="B34" s="10">
        <f>'DEMONST. REMANEJ.'!B34</f>
        <v>0</v>
      </c>
      <c r="C34" s="10">
        <f>B34</f>
        <v>0</v>
      </c>
      <c r="D34" s="10">
        <f t="shared" ref="D34:M34" si="15">C34</f>
        <v>0</v>
      </c>
      <c r="E34" s="10">
        <f t="shared" si="15"/>
        <v>0</v>
      </c>
      <c r="F34" s="10">
        <f t="shared" si="15"/>
        <v>0</v>
      </c>
      <c r="G34" s="10">
        <f t="shared" si="15"/>
        <v>0</v>
      </c>
      <c r="H34" s="10">
        <f t="shared" si="15"/>
        <v>0</v>
      </c>
      <c r="I34" s="10">
        <f t="shared" si="15"/>
        <v>0</v>
      </c>
      <c r="J34" s="10">
        <f t="shared" si="15"/>
        <v>0</v>
      </c>
      <c r="K34" s="10">
        <f t="shared" si="15"/>
        <v>0</v>
      </c>
      <c r="L34" s="10">
        <f t="shared" si="15"/>
        <v>0</v>
      </c>
      <c r="M34" s="10">
        <f t="shared" si="15"/>
        <v>0</v>
      </c>
      <c r="N34" s="11">
        <f t="shared" si="14"/>
        <v>0</v>
      </c>
    </row>
    <row r="35" spans="1:14" x14ac:dyDescent="0.25">
      <c r="A35" s="9" t="s">
        <v>28</v>
      </c>
      <c r="B35" s="10">
        <f>'DEMONST. REMANEJ.'!B35</f>
        <v>0</v>
      </c>
      <c r="C35" s="10">
        <f>B35</f>
        <v>0</v>
      </c>
      <c r="D35" s="10">
        <f t="shared" ref="D35:M35" si="16">C35</f>
        <v>0</v>
      </c>
      <c r="E35" s="10">
        <f t="shared" si="16"/>
        <v>0</v>
      </c>
      <c r="F35" s="10">
        <f t="shared" si="16"/>
        <v>0</v>
      </c>
      <c r="G35" s="10">
        <f t="shared" si="16"/>
        <v>0</v>
      </c>
      <c r="H35" s="10">
        <f t="shared" si="16"/>
        <v>0</v>
      </c>
      <c r="I35" s="10">
        <f t="shared" si="16"/>
        <v>0</v>
      </c>
      <c r="J35" s="10">
        <f t="shared" si="16"/>
        <v>0</v>
      </c>
      <c r="K35" s="10">
        <f t="shared" si="16"/>
        <v>0</v>
      </c>
      <c r="L35" s="10">
        <f t="shared" si="16"/>
        <v>0</v>
      </c>
      <c r="M35" s="10">
        <f t="shared" si="16"/>
        <v>0</v>
      </c>
      <c r="N35" s="11">
        <f t="shared" si="14"/>
        <v>0</v>
      </c>
    </row>
    <row r="36" spans="1:14" x14ac:dyDescent="0.25">
      <c r="A36" s="16" t="s">
        <v>0</v>
      </c>
      <c r="B36" s="17">
        <f t="shared" ref="B36:N36" si="17">SUM(B5:B35)</f>
        <v>0</v>
      </c>
      <c r="C36" s="17">
        <f t="shared" si="17"/>
        <v>0</v>
      </c>
      <c r="D36" s="17">
        <f t="shared" si="17"/>
        <v>80000</v>
      </c>
      <c r="E36" s="17">
        <f t="shared" si="17"/>
        <v>0</v>
      </c>
      <c r="F36" s="17">
        <f t="shared" si="17"/>
        <v>0</v>
      </c>
      <c r="G36" s="17">
        <f t="shared" si="17"/>
        <v>0</v>
      </c>
      <c r="H36" s="17">
        <f t="shared" si="17"/>
        <v>0</v>
      </c>
      <c r="I36" s="17">
        <f t="shared" si="17"/>
        <v>0</v>
      </c>
      <c r="J36" s="17">
        <f t="shared" si="17"/>
        <v>80000</v>
      </c>
      <c r="K36" s="17">
        <f t="shared" si="17"/>
        <v>0</v>
      </c>
      <c r="L36" s="17">
        <f t="shared" si="17"/>
        <v>0</v>
      </c>
      <c r="M36" s="17">
        <f t="shared" si="17"/>
        <v>0</v>
      </c>
      <c r="N36" s="17">
        <f t="shared" si="17"/>
        <v>160000</v>
      </c>
    </row>
    <row r="37" spans="1:14" hidden="1" x14ac:dyDescent="0.25">
      <c r="A37" s="18"/>
      <c r="B37" s="35">
        <v>1441499.26</v>
      </c>
      <c r="C37" s="35">
        <v>576737.07999999996</v>
      </c>
      <c r="D37" s="35">
        <v>576737.07999999996</v>
      </c>
      <c r="E37" s="35">
        <v>576737.07999999996</v>
      </c>
      <c r="F37" s="35">
        <v>576737.07999999996</v>
      </c>
      <c r="G37" s="35">
        <v>576737.07999999996</v>
      </c>
      <c r="H37" s="35">
        <v>576737.07999999996</v>
      </c>
      <c r="I37" s="35">
        <v>576737.08000000019</v>
      </c>
      <c r="J37" s="35">
        <v>576737.08000000019</v>
      </c>
      <c r="K37" s="35">
        <v>576737.08000000019</v>
      </c>
      <c r="L37" s="35">
        <v>576737.08000000019</v>
      </c>
      <c r="M37" s="35">
        <v>576737.08000000019</v>
      </c>
      <c r="N37" s="35">
        <v>14706452.157500003</v>
      </c>
    </row>
    <row r="38" spans="1:14" hidden="1" x14ac:dyDescent="0.25">
      <c r="B38" s="36">
        <f t="shared" ref="B38:M38" si="18">B36-B37</f>
        <v>-1441499.26</v>
      </c>
      <c r="C38" s="36">
        <f t="shared" si="18"/>
        <v>-576737.07999999996</v>
      </c>
      <c r="D38" s="36">
        <f t="shared" si="18"/>
        <v>-496737.07999999996</v>
      </c>
      <c r="E38" s="36">
        <f t="shared" si="18"/>
        <v>-576737.07999999996</v>
      </c>
      <c r="F38" s="36">
        <f t="shared" si="18"/>
        <v>-576737.07999999996</v>
      </c>
      <c r="G38" s="36">
        <f t="shared" si="18"/>
        <v>-576737.07999999996</v>
      </c>
      <c r="H38" s="36">
        <f t="shared" si="18"/>
        <v>-576737.07999999996</v>
      </c>
      <c r="I38" s="36">
        <f t="shared" si="18"/>
        <v>-576737.08000000019</v>
      </c>
      <c r="J38" s="36">
        <f t="shared" si="18"/>
        <v>-496737.08000000019</v>
      </c>
      <c r="K38" s="36">
        <f t="shared" si="18"/>
        <v>-576737.08000000019</v>
      </c>
      <c r="L38" s="36">
        <f t="shared" si="18"/>
        <v>-576737.08000000019</v>
      </c>
      <c r="M38" s="36">
        <f t="shared" si="18"/>
        <v>-576737.08000000019</v>
      </c>
      <c r="N38" s="36">
        <v>14706452.16</v>
      </c>
    </row>
    <row r="39" spans="1:14" hidden="1" x14ac:dyDescent="0.25">
      <c r="B39" s="21">
        <v>193636.26116199998</v>
      </c>
      <c r="C39" s="21">
        <v>169695.14116199993</v>
      </c>
      <c r="D39" s="21">
        <v>169695.14116199993</v>
      </c>
      <c r="E39" s="21">
        <v>169695.14116199999</v>
      </c>
      <c r="F39" s="21">
        <v>169695.14116199999</v>
      </c>
      <c r="G39" s="21">
        <v>169695.14116199999</v>
      </c>
      <c r="H39" s="21">
        <v>169695.14116200004</v>
      </c>
      <c r="I39" s="21">
        <v>159395.52502685724</v>
      </c>
      <c r="J39" s="21">
        <v>159395.52502685724</v>
      </c>
      <c r="K39" s="21">
        <v>159395.52502685724</v>
      </c>
      <c r="L39" s="21">
        <v>159395.52502685724</v>
      </c>
      <c r="M39" s="21">
        <v>159395.52502685724</v>
      </c>
    </row>
    <row r="40" spans="1:14" hidden="1" x14ac:dyDescent="0.25">
      <c r="B40" s="21">
        <f t="shared" ref="B40:M40" si="19">B39+B38</f>
        <v>-1247862.998838</v>
      </c>
      <c r="C40" s="21">
        <f t="shared" si="19"/>
        <v>-407041.93883800006</v>
      </c>
      <c r="D40" s="21">
        <f t="shared" si="19"/>
        <v>-327041.93883800006</v>
      </c>
      <c r="E40" s="21">
        <f t="shared" si="19"/>
        <v>-407041.93883799994</v>
      </c>
      <c r="F40" s="21">
        <f t="shared" si="19"/>
        <v>-407041.93883799994</v>
      </c>
      <c r="G40" s="21">
        <f t="shared" si="19"/>
        <v>-407041.93883799994</v>
      </c>
      <c r="H40" s="21">
        <f t="shared" si="19"/>
        <v>-407041.93883799994</v>
      </c>
      <c r="I40" s="21">
        <f t="shared" si="19"/>
        <v>-417341.55497314292</v>
      </c>
      <c r="J40" s="21">
        <f t="shared" si="19"/>
        <v>-337341.55497314292</v>
      </c>
      <c r="K40" s="21">
        <f t="shared" si="19"/>
        <v>-417341.55497314292</v>
      </c>
      <c r="L40" s="21">
        <f t="shared" si="19"/>
        <v>-417341.55497314292</v>
      </c>
      <c r="M40" s="21">
        <f t="shared" si="19"/>
        <v>-417341.55497314292</v>
      </c>
      <c r="N40" s="21"/>
    </row>
    <row r="41" spans="1:14" hidden="1" x14ac:dyDescent="0.25">
      <c r="B41" s="36"/>
      <c r="C41" s="36"/>
      <c r="I41" t="s">
        <v>92</v>
      </c>
    </row>
    <row r="42" spans="1:14" hidden="1" x14ac:dyDescent="0.25">
      <c r="B42" s="21"/>
    </row>
    <row r="43" spans="1:14" hidden="1" x14ac:dyDescent="0.25">
      <c r="B43" s="21"/>
    </row>
    <row r="44" spans="1:14" x14ac:dyDescent="0.25">
      <c r="B44" s="21"/>
    </row>
  </sheetData>
  <mergeCells count="2">
    <mergeCell ref="A1:H1"/>
    <mergeCell ref="A2:H2"/>
  </mergeCells>
  <pageMargins left="0.11811023622047245" right="0.11811023622047245" top="0.39370078740157483" bottom="0.39370078740157483" header="0" footer="0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A7794-4BB1-4799-B15D-225E62E40FBE}">
  <sheetPr>
    <tabColor theme="4"/>
  </sheetPr>
  <dimension ref="B1:X61"/>
  <sheetViews>
    <sheetView zoomScaleNormal="100" workbookViewId="0">
      <selection activeCell="H39" sqref="H39"/>
    </sheetView>
  </sheetViews>
  <sheetFormatPr defaultColWidth="8.85546875" defaultRowHeight="12.75" x14ac:dyDescent="0.25"/>
  <cols>
    <col min="1" max="1" width="2.7109375" style="2" customWidth="1"/>
    <col min="2" max="2" width="27.140625" style="2" customWidth="1"/>
    <col min="3" max="3" width="8.42578125" style="2" customWidth="1"/>
    <col min="4" max="4" width="7.5703125" style="2" customWidth="1"/>
    <col min="5" max="5" width="8.140625" style="2" customWidth="1"/>
    <col min="6" max="6" width="7.42578125" style="2" customWidth="1"/>
    <col min="7" max="7" width="10.42578125" style="2" customWidth="1"/>
    <col min="8" max="8" width="9.140625" style="2" bestFit="1" customWidth="1"/>
    <col min="9" max="9" width="12.28515625" style="2" bestFit="1" customWidth="1"/>
    <col min="10" max="10" width="12.140625" style="2" bestFit="1" customWidth="1"/>
    <col min="11" max="11" width="12.140625" style="2" customWidth="1"/>
    <col min="12" max="14" width="14.7109375" style="3" customWidth="1"/>
    <col min="15" max="15" width="12.42578125" style="3" customWidth="1"/>
    <col min="16" max="17" width="14.7109375" style="3" customWidth="1"/>
    <col min="18" max="20" width="14.7109375" style="23" customWidth="1"/>
    <col min="21" max="23" width="14.7109375" style="3" customWidth="1"/>
    <col min="24" max="24" width="14.5703125" style="23" customWidth="1"/>
    <col min="25" max="25" width="9.85546875" style="2" bestFit="1" customWidth="1"/>
    <col min="26" max="16384" width="8.85546875" style="2"/>
  </cols>
  <sheetData>
    <row r="1" spans="2:24" ht="16.5" thickBot="1" x14ac:dyDescent="0.3">
      <c r="B1" s="50">
        <f>X41</f>
        <v>0</v>
      </c>
      <c r="X1" s="51"/>
    </row>
    <row r="2" spans="2:24" ht="12.75" customHeight="1" x14ac:dyDescent="0.25">
      <c r="B2" s="122" t="s">
        <v>32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4"/>
    </row>
    <row r="3" spans="2:24" ht="12.75" customHeight="1" x14ac:dyDescent="0.25"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7"/>
    </row>
    <row r="4" spans="2:24" ht="18.75" customHeight="1" thickBot="1" x14ac:dyDescent="0.3">
      <c r="B4" s="128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30"/>
    </row>
    <row r="5" spans="2:24" ht="16.5" thickBot="1" x14ac:dyDescent="0.3">
      <c r="B5" s="131" t="s">
        <v>93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3"/>
    </row>
    <row r="6" spans="2:24" x14ac:dyDescent="0.25">
      <c r="B6" s="52"/>
      <c r="C6" s="53"/>
      <c r="D6" s="53"/>
      <c r="E6" s="53"/>
      <c r="F6" s="53"/>
      <c r="G6" s="53"/>
      <c r="H6" s="53"/>
      <c r="I6" s="54"/>
      <c r="J6" s="39"/>
      <c r="K6" s="39"/>
      <c r="L6" s="39"/>
      <c r="M6" s="113">
        <v>0.03</v>
      </c>
      <c r="N6" s="39"/>
      <c r="O6" s="39"/>
      <c r="P6" s="39"/>
      <c r="Q6" s="40"/>
      <c r="R6" s="39"/>
      <c r="S6" s="39"/>
      <c r="T6" s="39"/>
      <c r="U6" s="41"/>
      <c r="V6" s="42"/>
      <c r="W6" s="55"/>
      <c r="X6" s="56"/>
    </row>
    <row r="7" spans="2:24" s="65" customFormat="1" ht="45" customHeight="1" x14ac:dyDescent="0.25">
      <c r="B7" s="57" t="s">
        <v>33</v>
      </c>
      <c r="C7" s="58" t="s">
        <v>34</v>
      </c>
      <c r="D7" s="59" t="s">
        <v>35</v>
      </c>
      <c r="E7" s="59" t="s">
        <v>36</v>
      </c>
      <c r="F7" s="60" t="s">
        <v>37</v>
      </c>
      <c r="G7" s="60" t="s">
        <v>38</v>
      </c>
      <c r="H7" s="61" t="s">
        <v>39</v>
      </c>
      <c r="I7" s="61" t="s">
        <v>40</v>
      </c>
      <c r="J7" s="24" t="s">
        <v>108</v>
      </c>
      <c r="K7" s="24" t="s">
        <v>117</v>
      </c>
      <c r="L7" s="62" t="s">
        <v>109</v>
      </c>
      <c r="M7" s="24" t="s">
        <v>114</v>
      </c>
      <c r="N7" s="62" t="s">
        <v>41</v>
      </c>
      <c r="O7" s="62" t="s">
        <v>42</v>
      </c>
      <c r="P7" s="62" t="s">
        <v>43</v>
      </c>
      <c r="Q7" s="62" t="s">
        <v>44</v>
      </c>
      <c r="R7" s="62" t="s">
        <v>45</v>
      </c>
      <c r="S7" s="115" t="s">
        <v>119</v>
      </c>
      <c r="T7" s="115" t="s">
        <v>120</v>
      </c>
      <c r="U7" s="62" t="s">
        <v>46</v>
      </c>
      <c r="V7" s="62" t="s">
        <v>47</v>
      </c>
      <c r="W7" s="63" t="s">
        <v>48</v>
      </c>
      <c r="X7" s="64" t="s">
        <v>49</v>
      </c>
    </row>
    <row r="8" spans="2:24" ht="12.95" customHeight="1" x14ac:dyDescent="0.25">
      <c r="B8" s="66" t="s">
        <v>118</v>
      </c>
      <c r="C8" s="67" t="s">
        <v>50</v>
      </c>
      <c r="D8" s="67">
        <v>40</v>
      </c>
      <c r="E8" s="68">
        <f t="shared" ref="E8:E19" si="0">D8*5</f>
        <v>200</v>
      </c>
      <c r="F8" s="69" t="s">
        <v>51</v>
      </c>
      <c r="G8" s="70"/>
      <c r="H8" s="67">
        <v>1</v>
      </c>
      <c r="I8" s="67" t="s">
        <v>52</v>
      </c>
      <c r="J8" s="71"/>
      <c r="K8" s="71">
        <f>J8*$M$6+J8</f>
        <v>0</v>
      </c>
      <c r="L8" s="72">
        <f t="shared" ref="L8:L19" si="1">J8*E8</f>
        <v>0</v>
      </c>
      <c r="M8" s="72">
        <f>K8*E8</f>
        <v>0</v>
      </c>
      <c r="N8" s="72">
        <v>0</v>
      </c>
      <c r="O8" s="25">
        <f t="shared" ref="O8:O19" si="2">IF($I8="NOITE",($L8/$E8*0.2)*8*$G8,0)</f>
        <v>0</v>
      </c>
      <c r="P8" s="26">
        <f t="shared" ref="P8:P19" si="3">SUM(M8:O8)</f>
        <v>0</v>
      </c>
      <c r="Q8" s="26">
        <f>16.2*G8</f>
        <v>0</v>
      </c>
      <c r="R8" s="26">
        <f>26.9*G8</f>
        <v>0</v>
      </c>
      <c r="S8" s="26"/>
      <c r="T8" s="26"/>
      <c r="U8" s="26">
        <f>P8*9%</f>
        <v>0</v>
      </c>
      <c r="V8" s="26">
        <f t="shared" ref="V8:V15" si="4">P8*26.915%</f>
        <v>0</v>
      </c>
      <c r="W8" s="73">
        <f t="shared" ref="W8:W19" si="5">SUM(P8:V8)</f>
        <v>0</v>
      </c>
      <c r="X8" s="27">
        <f t="shared" ref="X8:X19" si="6">W8*H8</f>
        <v>0</v>
      </c>
    </row>
    <row r="9" spans="2:24" ht="12.95" customHeight="1" x14ac:dyDescent="0.25">
      <c r="B9" s="66" t="s">
        <v>18</v>
      </c>
      <c r="C9" s="67" t="s">
        <v>50</v>
      </c>
      <c r="D9" s="67">
        <v>44</v>
      </c>
      <c r="E9" s="68">
        <f t="shared" si="0"/>
        <v>220</v>
      </c>
      <c r="F9" s="69" t="s">
        <v>51</v>
      </c>
      <c r="G9" s="70"/>
      <c r="H9" s="67">
        <v>1</v>
      </c>
      <c r="I9" s="67" t="s">
        <v>52</v>
      </c>
      <c r="J9" s="71"/>
      <c r="K9" s="71">
        <f>J9*$M$6+J9</f>
        <v>0</v>
      </c>
      <c r="L9" s="72">
        <f t="shared" si="1"/>
        <v>0</v>
      </c>
      <c r="M9" s="72">
        <f>K9*E9</f>
        <v>0</v>
      </c>
      <c r="N9" s="72">
        <v>0</v>
      </c>
      <c r="O9" s="25">
        <f t="shared" si="2"/>
        <v>0</v>
      </c>
      <c r="P9" s="26">
        <f t="shared" si="3"/>
        <v>0</v>
      </c>
      <c r="Q9" s="26">
        <f t="shared" ref="Q9:Q19" si="7">16.2*G9</f>
        <v>0</v>
      </c>
      <c r="R9" s="26">
        <f t="shared" ref="R9:R19" si="8">26.9*G9</f>
        <v>0</v>
      </c>
      <c r="S9" s="26"/>
      <c r="T9" s="26"/>
      <c r="U9" s="26">
        <f>P9*9%</f>
        <v>0</v>
      </c>
      <c r="V9" s="26">
        <f t="shared" si="4"/>
        <v>0</v>
      </c>
      <c r="W9" s="73">
        <f t="shared" si="5"/>
        <v>0</v>
      </c>
      <c r="X9" s="27">
        <f t="shared" si="6"/>
        <v>0</v>
      </c>
    </row>
    <row r="10" spans="2:24" ht="12.95" customHeight="1" x14ac:dyDescent="0.25">
      <c r="B10" s="66" t="s">
        <v>2</v>
      </c>
      <c r="C10" s="67" t="s">
        <v>50</v>
      </c>
      <c r="D10" s="67">
        <v>30</v>
      </c>
      <c r="E10" s="68">
        <f t="shared" si="0"/>
        <v>150</v>
      </c>
      <c r="F10" s="69" t="s">
        <v>51</v>
      </c>
      <c r="G10" s="70"/>
      <c r="H10" s="67">
        <v>2</v>
      </c>
      <c r="I10" s="67" t="s">
        <v>52</v>
      </c>
      <c r="J10" s="71"/>
      <c r="K10" s="71">
        <f t="shared" ref="K10:K19" si="9">J10*$M$6+J10</f>
        <v>0</v>
      </c>
      <c r="L10" s="72">
        <f t="shared" si="1"/>
        <v>0</v>
      </c>
      <c r="M10" s="72">
        <f t="shared" ref="M10:M19" si="10">K10*E10</f>
        <v>0</v>
      </c>
      <c r="N10" s="72">
        <v>0</v>
      </c>
      <c r="O10" s="25">
        <f t="shared" si="2"/>
        <v>0</v>
      </c>
      <c r="P10" s="26">
        <f t="shared" si="3"/>
        <v>0</v>
      </c>
      <c r="Q10" s="26">
        <f t="shared" si="7"/>
        <v>0</v>
      </c>
      <c r="R10" s="26">
        <f t="shared" si="8"/>
        <v>0</v>
      </c>
      <c r="S10" s="26"/>
      <c r="T10" s="26"/>
      <c r="U10" s="26">
        <f t="shared" ref="U10:U19" si="11">P10*9%</f>
        <v>0</v>
      </c>
      <c r="V10" s="26">
        <f t="shared" si="4"/>
        <v>0</v>
      </c>
      <c r="W10" s="73">
        <f t="shared" si="5"/>
        <v>0</v>
      </c>
      <c r="X10" s="27">
        <f t="shared" si="6"/>
        <v>0</v>
      </c>
    </row>
    <row r="11" spans="2:24" ht="12.95" customHeight="1" x14ac:dyDescent="0.25">
      <c r="B11" s="66" t="s">
        <v>19</v>
      </c>
      <c r="C11" s="67" t="s">
        <v>50</v>
      </c>
      <c r="D11" s="67">
        <v>30</v>
      </c>
      <c r="E11" s="68">
        <f t="shared" si="0"/>
        <v>150</v>
      </c>
      <c r="F11" s="69" t="s">
        <v>51</v>
      </c>
      <c r="G11" s="70"/>
      <c r="H11" s="67">
        <v>2</v>
      </c>
      <c r="I11" s="67" t="s">
        <v>52</v>
      </c>
      <c r="J11" s="71"/>
      <c r="K11" s="71">
        <f t="shared" si="9"/>
        <v>0</v>
      </c>
      <c r="L11" s="72">
        <f t="shared" si="1"/>
        <v>0</v>
      </c>
      <c r="M11" s="72">
        <f t="shared" si="10"/>
        <v>0</v>
      </c>
      <c r="N11" s="72">
        <v>0</v>
      </c>
      <c r="O11" s="25">
        <f t="shared" si="2"/>
        <v>0</v>
      </c>
      <c r="P11" s="26">
        <f t="shared" si="3"/>
        <v>0</v>
      </c>
      <c r="Q11" s="26">
        <f t="shared" si="7"/>
        <v>0</v>
      </c>
      <c r="R11" s="26">
        <f t="shared" si="8"/>
        <v>0</v>
      </c>
      <c r="S11" s="26"/>
      <c r="T11" s="26"/>
      <c r="U11" s="26">
        <f t="shared" si="11"/>
        <v>0</v>
      </c>
      <c r="V11" s="26">
        <f t="shared" si="4"/>
        <v>0</v>
      </c>
      <c r="W11" s="73">
        <f t="shared" si="5"/>
        <v>0</v>
      </c>
      <c r="X11" s="27">
        <f t="shared" si="6"/>
        <v>0</v>
      </c>
    </row>
    <row r="12" spans="2:24" ht="12.95" customHeight="1" x14ac:dyDescent="0.25">
      <c r="B12" s="66" t="s">
        <v>20</v>
      </c>
      <c r="C12" s="67" t="s">
        <v>50</v>
      </c>
      <c r="D12" s="67">
        <v>44</v>
      </c>
      <c r="E12" s="68">
        <f t="shared" si="0"/>
        <v>220</v>
      </c>
      <c r="F12" s="69" t="s">
        <v>51</v>
      </c>
      <c r="G12" s="70"/>
      <c r="H12" s="67">
        <v>4</v>
      </c>
      <c r="I12" s="67" t="s">
        <v>52</v>
      </c>
      <c r="J12" s="71"/>
      <c r="K12" s="71">
        <f t="shared" si="9"/>
        <v>0</v>
      </c>
      <c r="L12" s="72">
        <f t="shared" si="1"/>
        <v>0</v>
      </c>
      <c r="M12" s="72">
        <f t="shared" si="10"/>
        <v>0</v>
      </c>
      <c r="N12" s="72">
        <v>0</v>
      </c>
      <c r="O12" s="25">
        <f t="shared" si="2"/>
        <v>0</v>
      </c>
      <c r="P12" s="26">
        <f t="shared" si="3"/>
        <v>0</v>
      </c>
      <c r="Q12" s="26">
        <f t="shared" si="7"/>
        <v>0</v>
      </c>
      <c r="R12" s="26">
        <f t="shared" si="8"/>
        <v>0</v>
      </c>
      <c r="S12" s="26"/>
      <c r="T12" s="26"/>
      <c r="U12" s="26">
        <f t="shared" si="11"/>
        <v>0</v>
      </c>
      <c r="V12" s="26">
        <f t="shared" si="4"/>
        <v>0</v>
      </c>
      <c r="W12" s="73">
        <f t="shared" si="5"/>
        <v>0</v>
      </c>
      <c r="X12" s="27">
        <f t="shared" si="6"/>
        <v>0</v>
      </c>
    </row>
    <row r="13" spans="2:24" ht="12.95" customHeight="1" x14ac:dyDescent="0.25">
      <c r="B13" s="66" t="s">
        <v>21</v>
      </c>
      <c r="C13" s="67" t="s">
        <v>50</v>
      </c>
      <c r="D13" s="67">
        <v>44</v>
      </c>
      <c r="E13" s="68">
        <f t="shared" si="0"/>
        <v>220</v>
      </c>
      <c r="F13" s="69" t="s">
        <v>51</v>
      </c>
      <c r="G13" s="70"/>
      <c r="H13" s="67">
        <v>6</v>
      </c>
      <c r="I13" s="67" t="s">
        <v>52</v>
      </c>
      <c r="J13" s="71"/>
      <c r="K13" s="71">
        <f t="shared" si="9"/>
        <v>0</v>
      </c>
      <c r="L13" s="72">
        <f t="shared" si="1"/>
        <v>0</v>
      </c>
      <c r="M13" s="72">
        <f t="shared" si="10"/>
        <v>0</v>
      </c>
      <c r="N13" s="72">
        <v>0</v>
      </c>
      <c r="O13" s="25">
        <f t="shared" si="2"/>
        <v>0</v>
      </c>
      <c r="P13" s="26">
        <v>0</v>
      </c>
      <c r="Q13" s="26">
        <f t="shared" si="7"/>
        <v>0</v>
      </c>
      <c r="R13" s="26">
        <f t="shared" si="8"/>
        <v>0</v>
      </c>
      <c r="S13" s="26"/>
      <c r="T13" s="26"/>
      <c r="U13" s="26">
        <v>0</v>
      </c>
      <c r="V13" s="26">
        <v>0</v>
      </c>
      <c r="W13" s="73">
        <v>0</v>
      </c>
      <c r="X13" s="27">
        <f t="shared" si="6"/>
        <v>0</v>
      </c>
    </row>
    <row r="14" spans="2:24" ht="12.95" customHeight="1" x14ac:dyDescent="0.25">
      <c r="B14" s="66" t="s">
        <v>83</v>
      </c>
      <c r="C14" s="67" t="s">
        <v>50</v>
      </c>
      <c r="D14" s="67">
        <v>44</v>
      </c>
      <c r="E14" s="68">
        <f t="shared" si="0"/>
        <v>220</v>
      </c>
      <c r="F14" s="69" t="s">
        <v>51</v>
      </c>
      <c r="G14" s="70"/>
      <c r="H14" s="67">
        <v>1</v>
      </c>
      <c r="I14" s="67" t="s">
        <v>52</v>
      </c>
      <c r="J14" s="71"/>
      <c r="K14" s="71">
        <f t="shared" si="9"/>
        <v>0</v>
      </c>
      <c r="L14" s="72">
        <f t="shared" si="1"/>
        <v>0</v>
      </c>
      <c r="M14" s="72">
        <f t="shared" si="10"/>
        <v>0</v>
      </c>
      <c r="N14" s="72">
        <v>0</v>
      </c>
      <c r="O14" s="25">
        <f t="shared" si="2"/>
        <v>0</v>
      </c>
      <c r="P14" s="26">
        <f t="shared" si="3"/>
        <v>0</v>
      </c>
      <c r="Q14" s="26">
        <f t="shared" si="7"/>
        <v>0</v>
      </c>
      <c r="R14" s="26">
        <f t="shared" si="8"/>
        <v>0</v>
      </c>
      <c r="S14" s="26"/>
      <c r="T14" s="26"/>
      <c r="U14" s="26">
        <f t="shared" si="11"/>
        <v>0</v>
      </c>
      <c r="V14" s="26">
        <f t="shared" si="4"/>
        <v>0</v>
      </c>
      <c r="W14" s="73">
        <f t="shared" si="5"/>
        <v>0</v>
      </c>
      <c r="X14" s="27">
        <f t="shared" si="6"/>
        <v>0</v>
      </c>
    </row>
    <row r="15" spans="2:24" ht="12.95" customHeight="1" x14ac:dyDescent="0.25">
      <c r="B15" s="66" t="s">
        <v>23</v>
      </c>
      <c r="C15" s="74" t="s">
        <v>50</v>
      </c>
      <c r="D15" s="67">
        <v>36</v>
      </c>
      <c r="E15" s="75">
        <f t="shared" si="0"/>
        <v>180</v>
      </c>
      <c r="F15" s="69" t="s">
        <v>53</v>
      </c>
      <c r="G15" s="76"/>
      <c r="H15" s="67">
        <v>2</v>
      </c>
      <c r="I15" s="67" t="s">
        <v>84</v>
      </c>
      <c r="J15" s="71"/>
      <c r="K15" s="71">
        <f t="shared" si="9"/>
        <v>0</v>
      </c>
      <c r="L15" s="72">
        <f t="shared" si="1"/>
        <v>0</v>
      </c>
      <c r="M15" s="72">
        <f t="shared" si="10"/>
        <v>0</v>
      </c>
      <c r="N15" s="72">
        <v>0</v>
      </c>
      <c r="O15" s="25">
        <f t="shared" si="2"/>
        <v>0</v>
      </c>
      <c r="P15" s="26">
        <f t="shared" si="3"/>
        <v>0</v>
      </c>
      <c r="Q15" s="26">
        <f t="shared" si="7"/>
        <v>0</v>
      </c>
      <c r="R15" s="26">
        <f t="shared" si="8"/>
        <v>0</v>
      </c>
      <c r="S15" s="26"/>
      <c r="T15" s="26"/>
      <c r="U15" s="26">
        <f t="shared" si="11"/>
        <v>0</v>
      </c>
      <c r="V15" s="26">
        <f t="shared" si="4"/>
        <v>0</v>
      </c>
      <c r="W15" s="73">
        <f t="shared" si="5"/>
        <v>0</v>
      </c>
      <c r="X15" s="27">
        <f t="shared" si="6"/>
        <v>0</v>
      </c>
    </row>
    <row r="16" spans="2:24" ht="12.95" customHeight="1" x14ac:dyDescent="0.25">
      <c r="B16" s="66" t="s">
        <v>17</v>
      </c>
      <c r="C16" s="67" t="s">
        <v>50</v>
      </c>
      <c r="D16" s="67">
        <v>30</v>
      </c>
      <c r="E16" s="68">
        <f t="shared" si="0"/>
        <v>150</v>
      </c>
      <c r="F16" s="69" t="s">
        <v>51</v>
      </c>
      <c r="G16" s="70"/>
      <c r="H16" s="67">
        <v>6</v>
      </c>
      <c r="I16" s="67" t="s">
        <v>52</v>
      </c>
      <c r="J16" s="71"/>
      <c r="K16" s="71">
        <f t="shared" si="9"/>
        <v>0</v>
      </c>
      <c r="L16" s="72">
        <f t="shared" si="1"/>
        <v>0</v>
      </c>
      <c r="M16" s="72">
        <f t="shared" si="10"/>
        <v>0</v>
      </c>
      <c r="N16" s="72">
        <v>0</v>
      </c>
      <c r="O16" s="25">
        <f t="shared" si="2"/>
        <v>0</v>
      </c>
      <c r="P16" s="26">
        <f t="shared" si="3"/>
        <v>0</v>
      </c>
      <c r="Q16" s="26">
        <f t="shared" si="7"/>
        <v>0</v>
      </c>
      <c r="R16" s="26">
        <f t="shared" si="8"/>
        <v>0</v>
      </c>
      <c r="S16" s="26"/>
      <c r="T16" s="26"/>
      <c r="U16" s="26">
        <v>0</v>
      </c>
      <c r="V16" s="26">
        <v>0</v>
      </c>
      <c r="W16" s="73">
        <f t="shared" si="5"/>
        <v>0</v>
      </c>
      <c r="X16" s="27">
        <f t="shared" si="6"/>
        <v>0</v>
      </c>
    </row>
    <row r="17" spans="2:24" ht="12.95" customHeight="1" x14ac:dyDescent="0.25">
      <c r="B17" s="66" t="s">
        <v>85</v>
      </c>
      <c r="C17" s="67" t="s">
        <v>50</v>
      </c>
      <c r="D17" s="67">
        <v>44</v>
      </c>
      <c r="E17" s="68">
        <f t="shared" si="0"/>
        <v>220</v>
      </c>
      <c r="F17" s="69" t="s">
        <v>51</v>
      </c>
      <c r="G17" s="70"/>
      <c r="H17" s="67">
        <v>4</v>
      </c>
      <c r="I17" s="67" t="s">
        <v>52</v>
      </c>
      <c r="J17" s="71"/>
      <c r="K17" s="71">
        <f t="shared" si="9"/>
        <v>0</v>
      </c>
      <c r="L17" s="72">
        <f t="shared" si="1"/>
        <v>0</v>
      </c>
      <c r="M17" s="72">
        <f t="shared" si="10"/>
        <v>0</v>
      </c>
      <c r="N17" s="72">
        <v>0</v>
      </c>
      <c r="O17" s="25">
        <f t="shared" si="2"/>
        <v>0</v>
      </c>
      <c r="P17" s="26">
        <f t="shared" si="3"/>
        <v>0</v>
      </c>
      <c r="Q17" s="26">
        <f t="shared" si="7"/>
        <v>0</v>
      </c>
      <c r="R17" s="26">
        <f t="shared" si="8"/>
        <v>0</v>
      </c>
      <c r="S17" s="26"/>
      <c r="T17" s="26"/>
      <c r="U17" s="26">
        <f t="shared" si="11"/>
        <v>0</v>
      </c>
      <c r="V17" s="26">
        <f>P17*26.915%</f>
        <v>0</v>
      </c>
      <c r="W17" s="73">
        <f t="shared" si="5"/>
        <v>0</v>
      </c>
      <c r="X17" s="27">
        <f t="shared" si="6"/>
        <v>0</v>
      </c>
    </row>
    <row r="18" spans="2:24" ht="12.95" customHeight="1" x14ac:dyDescent="0.25">
      <c r="B18" s="66" t="s">
        <v>16</v>
      </c>
      <c r="C18" s="67" t="s">
        <v>50</v>
      </c>
      <c r="D18" s="67">
        <v>44</v>
      </c>
      <c r="E18" s="68">
        <f t="shared" si="0"/>
        <v>220</v>
      </c>
      <c r="F18" s="69" t="s">
        <v>51</v>
      </c>
      <c r="G18" s="70"/>
      <c r="H18" s="67">
        <v>4</v>
      </c>
      <c r="I18" s="67" t="s">
        <v>52</v>
      </c>
      <c r="J18" s="71"/>
      <c r="K18" s="71">
        <f t="shared" si="9"/>
        <v>0</v>
      </c>
      <c r="L18" s="77">
        <f>J18*E18</f>
        <v>0</v>
      </c>
      <c r="M18" s="72">
        <f t="shared" si="10"/>
        <v>0</v>
      </c>
      <c r="N18" s="72">
        <v>0</v>
      </c>
      <c r="O18" s="25">
        <f t="shared" si="2"/>
        <v>0</v>
      </c>
      <c r="P18" s="26">
        <f t="shared" si="3"/>
        <v>0</v>
      </c>
      <c r="Q18" s="26">
        <f t="shared" si="7"/>
        <v>0</v>
      </c>
      <c r="R18" s="26">
        <f t="shared" si="8"/>
        <v>0</v>
      </c>
      <c r="S18" s="26"/>
      <c r="T18" s="26"/>
      <c r="U18" s="26">
        <f t="shared" si="11"/>
        <v>0</v>
      </c>
      <c r="V18" s="26">
        <f>P18*26.915%</f>
        <v>0</v>
      </c>
      <c r="W18" s="73">
        <f t="shared" si="5"/>
        <v>0</v>
      </c>
      <c r="X18" s="27">
        <f t="shared" si="6"/>
        <v>0</v>
      </c>
    </row>
    <row r="19" spans="2:24" ht="12.95" customHeight="1" x14ac:dyDescent="0.25">
      <c r="B19" s="78" t="s">
        <v>24</v>
      </c>
      <c r="C19" s="74" t="s">
        <v>50</v>
      </c>
      <c r="D19" s="74">
        <v>44</v>
      </c>
      <c r="E19" s="75">
        <f t="shared" si="0"/>
        <v>220</v>
      </c>
      <c r="F19" s="69" t="s">
        <v>51</v>
      </c>
      <c r="G19" s="76"/>
      <c r="H19" s="67">
        <v>1</v>
      </c>
      <c r="I19" s="67" t="s">
        <v>52</v>
      </c>
      <c r="J19" s="71"/>
      <c r="K19" s="71">
        <f t="shared" si="9"/>
        <v>0</v>
      </c>
      <c r="L19" s="72">
        <f t="shared" si="1"/>
        <v>0</v>
      </c>
      <c r="M19" s="72">
        <f t="shared" si="10"/>
        <v>0</v>
      </c>
      <c r="N19" s="72">
        <v>0</v>
      </c>
      <c r="O19" s="25">
        <f t="shared" si="2"/>
        <v>0</v>
      </c>
      <c r="P19" s="26">
        <f t="shared" si="3"/>
        <v>0</v>
      </c>
      <c r="Q19" s="26">
        <f t="shared" si="7"/>
        <v>0</v>
      </c>
      <c r="R19" s="26">
        <f t="shared" si="8"/>
        <v>0</v>
      </c>
      <c r="S19" s="26"/>
      <c r="T19" s="26"/>
      <c r="U19" s="26">
        <f t="shared" si="11"/>
        <v>0</v>
      </c>
      <c r="V19" s="26">
        <f>P19*26.915%</f>
        <v>0</v>
      </c>
      <c r="W19" s="73">
        <f t="shared" si="5"/>
        <v>0</v>
      </c>
      <c r="X19" s="27">
        <f t="shared" si="6"/>
        <v>0</v>
      </c>
    </row>
    <row r="20" spans="2:24" s="80" customFormat="1" ht="12.95" customHeight="1" thickBot="1" x14ac:dyDescent="0.3">
      <c r="B20" s="79" t="s">
        <v>54</v>
      </c>
      <c r="C20" s="119"/>
      <c r="D20" s="120"/>
      <c r="E20" s="120"/>
      <c r="F20" s="120"/>
      <c r="G20" s="121"/>
      <c r="H20" s="28">
        <f>SUM(H8:H19)</f>
        <v>34</v>
      </c>
      <c r="I20" s="134"/>
      <c r="J20" s="135"/>
      <c r="K20" s="136"/>
      <c r="L20" s="29">
        <f>SUM(L8:L19)</f>
        <v>0</v>
      </c>
      <c r="M20" s="29">
        <f t="shared" ref="M20:X20" si="12">SUM(M8:M19)</f>
        <v>0</v>
      </c>
      <c r="N20" s="29">
        <f t="shared" si="12"/>
        <v>0</v>
      </c>
      <c r="O20" s="29">
        <f t="shared" si="12"/>
        <v>0</v>
      </c>
      <c r="P20" s="29">
        <f t="shared" si="12"/>
        <v>0</v>
      </c>
      <c r="Q20" s="29">
        <f t="shared" si="12"/>
        <v>0</v>
      </c>
      <c r="R20" s="29">
        <f t="shared" si="12"/>
        <v>0</v>
      </c>
      <c r="S20" s="29">
        <f t="shared" si="12"/>
        <v>0</v>
      </c>
      <c r="T20" s="29">
        <f t="shared" si="12"/>
        <v>0</v>
      </c>
      <c r="U20" s="29">
        <f t="shared" si="12"/>
        <v>0</v>
      </c>
      <c r="V20" s="29">
        <f t="shared" si="12"/>
        <v>0</v>
      </c>
      <c r="W20" s="29">
        <f t="shared" si="12"/>
        <v>0</v>
      </c>
      <c r="X20" s="29">
        <f t="shared" si="12"/>
        <v>0</v>
      </c>
    </row>
    <row r="21" spans="2:24" ht="16.5" thickBot="1" x14ac:dyDescent="0.3">
      <c r="B21" s="131" t="s">
        <v>55</v>
      </c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3"/>
    </row>
    <row r="22" spans="2:24" s="83" customFormat="1" ht="45.75" customHeight="1" x14ac:dyDescent="0.25">
      <c r="B22" s="59" t="s">
        <v>33</v>
      </c>
      <c r="C22" s="59" t="s">
        <v>34</v>
      </c>
      <c r="D22" s="59" t="s">
        <v>35</v>
      </c>
      <c r="E22" s="59" t="s">
        <v>36</v>
      </c>
      <c r="F22" s="60" t="s">
        <v>37</v>
      </c>
      <c r="G22" s="60" t="s">
        <v>38</v>
      </c>
      <c r="H22" s="61" t="s">
        <v>39</v>
      </c>
      <c r="I22" s="61" t="s">
        <v>40</v>
      </c>
      <c r="J22" s="24" t="s">
        <v>108</v>
      </c>
      <c r="K22" s="24" t="s">
        <v>117</v>
      </c>
      <c r="L22" s="62" t="s">
        <v>109</v>
      </c>
      <c r="M22" s="24" t="s">
        <v>114</v>
      </c>
      <c r="N22" s="62" t="s">
        <v>41</v>
      </c>
      <c r="O22" s="62" t="s">
        <v>42</v>
      </c>
      <c r="P22" s="62" t="s">
        <v>43</v>
      </c>
      <c r="Q22" s="62" t="s">
        <v>44</v>
      </c>
      <c r="R22" s="81" t="s">
        <v>45</v>
      </c>
      <c r="S22" s="115" t="s">
        <v>119</v>
      </c>
      <c r="T22" s="115" t="s">
        <v>120</v>
      </c>
      <c r="U22" s="62" t="s">
        <v>46</v>
      </c>
      <c r="V22" s="62" t="s">
        <v>47</v>
      </c>
      <c r="W22" s="82" t="s">
        <v>48</v>
      </c>
      <c r="X22" s="64" t="s">
        <v>49</v>
      </c>
    </row>
    <row r="23" spans="2:24" ht="12.95" customHeight="1" x14ac:dyDescent="0.25">
      <c r="B23" s="66" t="s">
        <v>18</v>
      </c>
      <c r="C23" s="67" t="s">
        <v>50</v>
      </c>
      <c r="D23" s="67">
        <v>44</v>
      </c>
      <c r="E23" s="68">
        <f t="shared" ref="E23:E33" si="13">D23*5</f>
        <v>220</v>
      </c>
      <c r="F23" s="69" t="s">
        <v>51</v>
      </c>
      <c r="G23" s="70"/>
      <c r="H23" s="67">
        <v>1</v>
      </c>
      <c r="I23" s="67" t="s">
        <v>52</v>
      </c>
      <c r="J23" s="71"/>
      <c r="K23" s="71">
        <f t="shared" ref="K23:K33" si="14">J23*$M$6+J23</f>
        <v>0</v>
      </c>
      <c r="L23" s="72">
        <f t="shared" ref="L23:L31" si="15">J23*E23</f>
        <v>0</v>
      </c>
      <c r="M23" s="72">
        <f t="shared" ref="M23:M33" si="16">K23*E23</f>
        <v>0</v>
      </c>
      <c r="N23" s="72">
        <v>0</v>
      </c>
      <c r="O23" s="25">
        <f t="shared" ref="O23:O33" si="17">IF($I23="NOITE",($L23/$E23*0.2)*8*$G23,0)</f>
        <v>0</v>
      </c>
      <c r="P23" s="26">
        <f t="shared" ref="P23:P33" si="18">SUM(M23:O23)</f>
        <v>0</v>
      </c>
      <c r="Q23" s="26"/>
      <c r="R23" s="26">
        <f t="shared" ref="R23:R33" si="19">26.9*G23</f>
        <v>0</v>
      </c>
      <c r="S23" s="26"/>
      <c r="T23" s="26"/>
      <c r="U23" s="26">
        <f>P23*9%</f>
        <v>0</v>
      </c>
      <c r="V23" s="26">
        <f t="shared" ref="V23:V29" si="20">P23*26.915%</f>
        <v>0</v>
      </c>
      <c r="W23" s="73">
        <f t="shared" ref="W23:W33" si="21">SUM(P23:V23)</f>
        <v>0</v>
      </c>
      <c r="X23" s="27">
        <f t="shared" ref="X23:X33" si="22">W23*H23</f>
        <v>0</v>
      </c>
    </row>
    <row r="24" spans="2:24" ht="12.95" customHeight="1" x14ac:dyDescent="0.25">
      <c r="B24" s="66" t="s">
        <v>2</v>
      </c>
      <c r="C24" s="67" t="s">
        <v>50</v>
      </c>
      <c r="D24" s="67">
        <v>30</v>
      </c>
      <c r="E24" s="68">
        <f t="shared" si="13"/>
        <v>150</v>
      </c>
      <c r="F24" s="69" t="s">
        <v>51</v>
      </c>
      <c r="G24" s="70"/>
      <c r="H24" s="67">
        <v>2</v>
      </c>
      <c r="I24" s="67" t="s">
        <v>52</v>
      </c>
      <c r="J24" s="71"/>
      <c r="K24" s="71">
        <f t="shared" si="14"/>
        <v>0</v>
      </c>
      <c r="L24" s="72">
        <f t="shared" si="15"/>
        <v>0</v>
      </c>
      <c r="M24" s="72">
        <f t="shared" si="16"/>
        <v>0</v>
      </c>
      <c r="N24" s="72">
        <v>0</v>
      </c>
      <c r="O24" s="25">
        <f t="shared" si="17"/>
        <v>0</v>
      </c>
      <c r="P24" s="26">
        <f t="shared" si="18"/>
        <v>0</v>
      </c>
      <c r="Q24" s="26"/>
      <c r="R24" s="26">
        <f t="shared" si="19"/>
        <v>0</v>
      </c>
      <c r="S24" s="26"/>
      <c r="T24" s="26"/>
      <c r="U24" s="26">
        <f t="shared" ref="U24:U33" si="23">P24*9%</f>
        <v>0</v>
      </c>
      <c r="V24" s="26">
        <f t="shared" si="20"/>
        <v>0</v>
      </c>
      <c r="W24" s="73">
        <f t="shared" si="21"/>
        <v>0</v>
      </c>
      <c r="X24" s="27">
        <f t="shared" si="22"/>
        <v>0</v>
      </c>
    </row>
    <row r="25" spans="2:24" ht="12.95" customHeight="1" x14ac:dyDescent="0.25">
      <c r="B25" s="66" t="s">
        <v>19</v>
      </c>
      <c r="C25" s="67" t="s">
        <v>50</v>
      </c>
      <c r="D25" s="67">
        <v>30</v>
      </c>
      <c r="E25" s="68">
        <f t="shared" si="13"/>
        <v>150</v>
      </c>
      <c r="F25" s="69" t="s">
        <v>51</v>
      </c>
      <c r="G25" s="70"/>
      <c r="H25" s="67">
        <v>2</v>
      </c>
      <c r="I25" s="67" t="s">
        <v>52</v>
      </c>
      <c r="J25" s="71"/>
      <c r="K25" s="71">
        <f t="shared" si="14"/>
        <v>0</v>
      </c>
      <c r="L25" s="72">
        <f t="shared" si="15"/>
        <v>0</v>
      </c>
      <c r="M25" s="72">
        <f t="shared" si="16"/>
        <v>0</v>
      </c>
      <c r="N25" s="72">
        <v>0</v>
      </c>
      <c r="O25" s="25">
        <f t="shared" si="17"/>
        <v>0</v>
      </c>
      <c r="P25" s="26">
        <f t="shared" si="18"/>
        <v>0</v>
      </c>
      <c r="Q25" s="26"/>
      <c r="R25" s="26">
        <f t="shared" si="19"/>
        <v>0</v>
      </c>
      <c r="S25" s="26"/>
      <c r="T25" s="26"/>
      <c r="U25" s="26">
        <f t="shared" si="23"/>
        <v>0</v>
      </c>
      <c r="V25" s="26">
        <f t="shared" si="20"/>
        <v>0</v>
      </c>
      <c r="W25" s="73">
        <f t="shared" si="21"/>
        <v>0</v>
      </c>
      <c r="X25" s="27">
        <f t="shared" si="22"/>
        <v>0</v>
      </c>
    </row>
    <row r="26" spans="2:24" ht="12.95" customHeight="1" x14ac:dyDescent="0.25">
      <c r="B26" s="66" t="s">
        <v>20</v>
      </c>
      <c r="C26" s="67" t="s">
        <v>50</v>
      </c>
      <c r="D26" s="67">
        <v>44</v>
      </c>
      <c r="E26" s="68">
        <f t="shared" si="13"/>
        <v>220</v>
      </c>
      <c r="F26" s="69" t="s">
        <v>51</v>
      </c>
      <c r="G26" s="70"/>
      <c r="H26" s="67">
        <v>4</v>
      </c>
      <c r="I26" s="67" t="s">
        <v>52</v>
      </c>
      <c r="J26" s="71"/>
      <c r="K26" s="71">
        <f t="shared" si="14"/>
        <v>0</v>
      </c>
      <c r="L26" s="72">
        <f t="shared" si="15"/>
        <v>0</v>
      </c>
      <c r="M26" s="72">
        <f t="shared" si="16"/>
        <v>0</v>
      </c>
      <c r="N26" s="72">
        <v>0</v>
      </c>
      <c r="O26" s="25">
        <f t="shared" si="17"/>
        <v>0</v>
      </c>
      <c r="P26" s="26">
        <f t="shared" si="18"/>
        <v>0</v>
      </c>
      <c r="Q26" s="26"/>
      <c r="R26" s="26">
        <f t="shared" si="19"/>
        <v>0</v>
      </c>
      <c r="S26" s="26"/>
      <c r="T26" s="26"/>
      <c r="U26" s="26">
        <f t="shared" si="23"/>
        <v>0</v>
      </c>
      <c r="V26" s="26">
        <f t="shared" si="20"/>
        <v>0</v>
      </c>
      <c r="W26" s="73">
        <f t="shared" si="21"/>
        <v>0</v>
      </c>
      <c r="X26" s="27">
        <f t="shared" si="22"/>
        <v>0</v>
      </c>
    </row>
    <row r="27" spans="2:24" ht="12.95" customHeight="1" x14ac:dyDescent="0.25">
      <c r="B27" s="66" t="s">
        <v>21</v>
      </c>
      <c r="C27" s="67" t="s">
        <v>50</v>
      </c>
      <c r="D27" s="67">
        <v>44</v>
      </c>
      <c r="E27" s="68">
        <f t="shared" si="13"/>
        <v>220</v>
      </c>
      <c r="F27" s="69" t="s">
        <v>51</v>
      </c>
      <c r="G27" s="70"/>
      <c r="H27" s="67">
        <v>6</v>
      </c>
      <c r="I27" s="67" t="s">
        <v>52</v>
      </c>
      <c r="J27" s="71"/>
      <c r="K27" s="71">
        <f t="shared" si="14"/>
        <v>0</v>
      </c>
      <c r="L27" s="72">
        <f t="shared" si="15"/>
        <v>0</v>
      </c>
      <c r="M27" s="72">
        <f t="shared" si="16"/>
        <v>0</v>
      </c>
      <c r="N27" s="72">
        <v>0</v>
      </c>
      <c r="O27" s="25">
        <f t="shared" si="17"/>
        <v>0</v>
      </c>
      <c r="P27" s="26">
        <v>0</v>
      </c>
      <c r="Q27" s="26"/>
      <c r="R27" s="26">
        <f t="shared" si="19"/>
        <v>0</v>
      </c>
      <c r="S27" s="26"/>
      <c r="T27" s="26"/>
      <c r="U27" s="26">
        <f t="shared" si="23"/>
        <v>0</v>
      </c>
      <c r="V27" s="26">
        <f t="shared" si="20"/>
        <v>0</v>
      </c>
      <c r="W27" s="73">
        <f t="shared" si="21"/>
        <v>0</v>
      </c>
      <c r="X27" s="27">
        <f t="shared" si="22"/>
        <v>0</v>
      </c>
    </row>
    <row r="28" spans="2:24" ht="12.95" customHeight="1" x14ac:dyDescent="0.25">
      <c r="B28" s="66" t="s">
        <v>83</v>
      </c>
      <c r="C28" s="67" t="s">
        <v>50</v>
      </c>
      <c r="D28" s="67">
        <v>44</v>
      </c>
      <c r="E28" s="68">
        <f t="shared" si="13"/>
        <v>220</v>
      </c>
      <c r="F28" s="69" t="s">
        <v>51</v>
      </c>
      <c r="G28" s="70"/>
      <c r="H28" s="67">
        <v>1</v>
      </c>
      <c r="I28" s="67" t="s">
        <v>52</v>
      </c>
      <c r="J28" s="71"/>
      <c r="K28" s="71">
        <f t="shared" si="14"/>
        <v>0</v>
      </c>
      <c r="L28" s="72">
        <f t="shared" si="15"/>
        <v>0</v>
      </c>
      <c r="M28" s="72">
        <f t="shared" si="16"/>
        <v>0</v>
      </c>
      <c r="N28" s="72">
        <v>0</v>
      </c>
      <c r="O28" s="25">
        <f t="shared" si="17"/>
        <v>0</v>
      </c>
      <c r="P28" s="26">
        <f t="shared" si="18"/>
        <v>0</v>
      </c>
      <c r="Q28" s="26"/>
      <c r="R28" s="26">
        <f t="shared" si="19"/>
        <v>0</v>
      </c>
      <c r="S28" s="26"/>
      <c r="T28" s="26"/>
      <c r="U28" s="26">
        <f t="shared" si="23"/>
        <v>0</v>
      </c>
      <c r="V28" s="26">
        <f t="shared" si="20"/>
        <v>0</v>
      </c>
      <c r="W28" s="73">
        <f t="shared" si="21"/>
        <v>0</v>
      </c>
      <c r="X28" s="27">
        <f t="shared" si="22"/>
        <v>0</v>
      </c>
    </row>
    <row r="29" spans="2:24" ht="12.95" customHeight="1" x14ac:dyDescent="0.25">
      <c r="B29" s="66" t="s">
        <v>23</v>
      </c>
      <c r="C29" s="74" t="s">
        <v>50</v>
      </c>
      <c r="D29" s="67">
        <v>36</v>
      </c>
      <c r="E29" s="75">
        <f t="shared" si="13"/>
        <v>180</v>
      </c>
      <c r="F29" s="69" t="s">
        <v>53</v>
      </c>
      <c r="G29" s="76"/>
      <c r="H29" s="67">
        <v>2</v>
      </c>
      <c r="I29" s="67" t="s">
        <v>84</v>
      </c>
      <c r="J29" s="71"/>
      <c r="K29" s="71">
        <f t="shared" si="14"/>
        <v>0</v>
      </c>
      <c r="L29" s="72">
        <f t="shared" si="15"/>
        <v>0</v>
      </c>
      <c r="M29" s="72">
        <f t="shared" si="16"/>
        <v>0</v>
      </c>
      <c r="N29" s="72">
        <v>0</v>
      </c>
      <c r="O29" s="25">
        <f t="shared" si="17"/>
        <v>0</v>
      </c>
      <c r="P29" s="26">
        <f t="shared" si="18"/>
        <v>0</v>
      </c>
      <c r="Q29" s="26"/>
      <c r="R29" s="26">
        <f t="shared" si="19"/>
        <v>0</v>
      </c>
      <c r="S29" s="26"/>
      <c r="T29" s="26"/>
      <c r="U29" s="26">
        <f t="shared" si="23"/>
        <v>0</v>
      </c>
      <c r="V29" s="26">
        <f t="shared" si="20"/>
        <v>0</v>
      </c>
      <c r="W29" s="73">
        <f t="shared" si="21"/>
        <v>0</v>
      </c>
      <c r="X29" s="27">
        <f t="shared" si="22"/>
        <v>0</v>
      </c>
    </row>
    <row r="30" spans="2:24" ht="12.95" customHeight="1" x14ac:dyDescent="0.25">
      <c r="B30" s="66" t="s">
        <v>17</v>
      </c>
      <c r="C30" s="67" t="s">
        <v>50</v>
      </c>
      <c r="D30" s="67">
        <v>30</v>
      </c>
      <c r="E30" s="68">
        <f t="shared" si="13"/>
        <v>150</v>
      </c>
      <c r="F30" s="69" t="s">
        <v>51</v>
      </c>
      <c r="G30" s="70"/>
      <c r="H30" s="67">
        <v>6</v>
      </c>
      <c r="I30" s="67" t="s">
        <v>52</v>
      </c>
      <c r="J30" s="71"/>
      <c r="K30" s="71">
        <f t="shared" si="14"/>
        <v>0</v>
      </c>
      <c r="L30" s="72">
        <f t="shared" si="15"/>
        <v>0</v>
      </c>
      <c r="M30" s="72">
        <f t="shared" si="16"/>
        <v>0</v>
      </c>
      <c r="N30" s="72">
        <v>0</v>
      </c>
      <c r="O30" s="25">
        <f t="shared" si="17"/>
        <v>0</v>
      </c>
      <c r="P30" s="26">
        <f t="shared" si="18"/>
        <v>0</v>
      </c>
      <c r="Q30" s="26"/>
      <c r="R30" s="26">
        <f t="shared" si="19"/>
        <v>0</v>
      </c>
      <c r="S30" s="26"/>
      <c r="T30" s="26"/>
      <c r="U30" s="26">
        <v>0</v>
      </c>
      <c r="V30" s="26">
        <v>0</v>
      </c>
      <c r="W30" s="73">
        <f t="shared" si="21"/>
        <v>0</v>
      </c>
      <c r="X30" s="27">
        <f t="shared" si="22"/>
        <v>0</v>
      </c>
    </row>
    <row r="31" spans="2:24" ht="12.95" customHeight="1" x14ac:dyDescent="0.25">
      <c r="B31" s="66" t="s">
        <v>85</v>
      </c>
      <c r="C31" s="67" t="s">
        <v>50</v>
      </c>
      <c r="D31" s="67">
        <v>44</v>
      </c>
      <c r="E31" s="68">
        <f t="shared" si="13"/>
        <v>220</v>
      </c>
      <c r="F31" s="69" t="s">
        <v>51</v>
      </c>
      <c r="G31" s="70"/>
      <c r="H31" s="67">
        <v>4</v>
      </c>
      <c r="I31" s="67" t="s">
        <v>52</v>
      </c>
      <c r="J31" s="71"/>
      <c r="K31" s="71">
        <f t="shared" si="14"/>
        <v>0</v>
      </c>
      <c r="L31" s="72">
        <f t="shared" si="15"/>
        <v>0</v>
      </c>
      <c r="M31" s="72">
        <f t="shared" si="16"/>
        <v>0</v>
      </c>
      <c r="N31" s="72">
        <v>0</v>
      </c>
      <c r="O31" s="25">
        <f t="shared" si="17"/>
        <v>0</v>
      </c>
      <c r="P31" s="26">
        <f t="shared" si="18"/>
        <v>0</v>
      </c>
      <c r="Q31" s="26"/>
      <c r="R31" s="26">
        <f t="shared" si="19"/>
        <v>0</v>
      </c>
      <c r="S31" s="26"/>
      <c r="T31" s="26"/>
      <c r="U31" s="26">
        <f t="shared" si="23"/>
        <v>0</v>
      </c>
      <c r="V31" s="26">
        <f>P31*26.915%</f>
        <v>0</v>
      </c>
      <c r="W31" s="73">
        <f t="shared" si="21"/>
        <v>0</v>
      </c>
      <c r="X31" s="27">
        <f t="shared" si="22"/>
        <v>0</v>
      </c>
    </row>
    <row r="32" spans="2:24" ht="12.95" customHeight="1" x14ac:dyDescent="0.25">
      <c r="B32" s="66" t="s">
        <v>16</v>
      </c>
      <c r="C32" s="67" t="s">
        <v>50</v>
      </c>
      <c r="D32" s="67">
        <v>44</v>
      </c>
      <c r="E32" s="68">
        <f t="shared" si="13"/>
        <v>220</v>
      </c>
      <c r="F32" s="69" t="s">
        <v>51</v>
      </c>
      <c r="G32" s="70"/>
      <c r="H32" s="67">
        <v>4</v>
      </c>
      <c r="I32" s="67" t="s">
        <v>52</v>
      </c>
      <c r="J32" s="71"/>
      <c r="K32" s="71">
        <f t="shared" si="14"/>
        <v>0</v>
      </c>
      <c r="L32" s="77">
        <f>J32*E32</f>
        <v>0</v>
      </c>
      <c r="M32" s="72">
        <f t="shared" si="16"/>
        <v>0</v>
      </c>
      <c r="N32" s="72">
        <v>0</v>
      </c>
      <c r="O32" s="25">
        <f t="shared" si="17"/>
        <v>0</v>
      </c>
      <c r="P32" s="26">
        <f t="shared" si="18"/>
        <v>0</v>
      </c>
      <c r="Q32" s="26"/>
      <c r="R32" s="26">
        <f t="shared" si="19"/>
        <v>0</v>
      </c>
      <c r="S32" s="26"/>
      <c r="T32" s="26"/>
      <c r="U32" s="26">
        <f t="shared" si="23"/>
        <v>0</v>
      </c>
      <c r="V32" s="26">
        <f>P32*26.915%</f>
        <v>0</v>
      </c>
      <c r="W32" s="73">
        <f t="shared" si="21"/>
        <v>0</v>
      </c>
      <c r="X32" s="27">
        <f t="shared" si="22"/>
        <v>0</v>
      </c>
    </row>
    <row r="33" spans="2:24" ht="12.95" customHeight="1" x14ac:dyDescent="0.25">
      <c r="B33" s="78" t="s">
        <v>24</v>
      </c>
      <c r="C33" s="74" t="s">
        <v>50</v>
      </c>
      <c r="D33" s="74">
        <v>44</v>
      </c>
      <c r="E33" s="75">
        <f t="shared" si="13"/>
        <v>220</v>
      </c>
      <c r="F33" s="69" t="s">
        <v>51</v>
      </c>
      <c r="G33" s="76"/>
      <c r="H33" s="67">
        <v>1</v>
      </c>
      <c r="I33" s="67" t="s">
        <v>52</v>
      </c>
      <c r="J33" s="71"/>
      <c r="K33" s="71">
        <f t="shared" si="14"/>
        <v>0</v>
      </c>
      <c r="L33" s="72">
        <f t="shared" ref="L33" si="24">J33*E33</f>
        <v>0</v>
      </c>
      <c r="M33" s="72">
        <f t="shared" si="16"/>
        <v>0</v>
      </c>
      <c r="N33" s="72">
        <v>0</v>
      </c>
      <c r="O33" s="25">
        <f t="shared" si="17"/>
        <v>0</v>
      </c>
      <c r="P33" s="26">
        <f t="shared" si="18"/>
        <v>0</v>
      </c>
      <c r="Q33" s="26"/>
      <c r="R33" s="26">
        <f t="shared" si="19"/>
        <v>0</v>
      </c>
      <c r="S33" s="26"/>
      <c r="T33" s="26"/>
      <c r="U33" s="26">
        <f t="shared" si="23"/>
        <v>0</v>
      </c>
      <c r="V33" s="26">
        <f>P33*26.915%</f>
        <v>0</v>
      </c>
      <c r="W33" s="73">
        <f t="shared" si="21"/>
        <v>0</v>
      </c>
      <c r="X33" s="27">
        <f t="shared" si="22"/>
        <v>0</v>
      </c>
    </row>
    <row r="34" spans="2:24" s="80" customFormat="1" ht="12.95" customHeight="1" thickBot="1" x14ac:dyDescent="0.3">
      <c r="B34" s="79" t="s">
        <v>54</v>
      </c>
      <c r="C34" s="119"/>
      <c r="D34" s="120"/>
      <c r="E34" s="120"/>
      <c r="F34" s="120"/>
      <c r="G34" s="121"/>
      <c r="H34" s="28">
        <f>SUM(H23:H33)</f>
        <v>33</v>
      </c>
      <c r="I34" s="109"/>
      <c r="J34" s="110"/>
      <c r="K34" s="111"/>
      <c r="L34" s="29">
        <f>SUM(L23:L33)</f>
        <v>0</v>
      </c>
      <c r="M34" s="29">
        <f t="shared" ref="M34:X34" si="25">SUM(M23:M33)</f>
        <v>0</v>
      </c>
      <c r="N34" s="29">
        <f t="shared" si="25"/>
        <v>0</v>
      </c>
      <c r="O34" s="29">
        <f t="shared" si="25"/>
        <v>0</v>
      </c>
      <c r="P34" s="29">
        <f t="shared" si="25"/>
        <v>0</v>
      </c>
      <c r="Q34" s="29">
        <f t="shared" si="25"/>
        <v>0</v>
      </c>
      <c r="R34" s="29">
        <f t="shared" si="25"/>
        <v>0</v>
      </c>
      <c r="S34" s="29">
        <f t="shared" si="25"/>
        <v>0</v>
      </c>
      <c r="T34" s="29">
        <f t="shared" si="25"/>
        <v>0</v>
      </c>
      <c r="U34" s="29">
        <f t="shared" si="25"/>
        <v>0</v>
      </c>
      <c r="V34" s="29">
        <f t="shared" si="25"/>
        <v>0</v>
      </c>
      <c r="W34" s="29">
        <f t="shared" si="25"/>
        <v>0</v>
      </c>
      <c r="X34" s="29">
        <f t="shared" si="25"/>
        <v>0</v>
      </c>
    </row>
    <row r="35" spans="2:24" ht="16.5" thickBot="1" x14ac:dyDescent="0.3">
      <c r="B35" s="131" t="s">
        <v>56</v>
      </c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3"/>
    </row>
    <row r="36" spans="2:24" s="83" customFormat="1" ht="43.5" customHeight="1" x14ac:dyDescent="0.25">
      <c r="B36" s="59" t="s">
        <v>33</v>
      </c>
      <c r="C36" s="59" t="s">
        <v>34</v>
      </c>
      <c r="D36" s="59" t="s">
        <v>35</v>
      </c>
      <c r="E36" s="59" t="s">
        <v>36</v>
      </c>
      <c r="F36" s="60" t="s">
        <v>37</v>
      </c>
      <c r="G36" s="60" t="s">
        <v>38</v>
      </c>
      <c r="H36" s="61" t="s">
        <v>39</v>
      </c>
      <c r="I36" s="61" t="s">
        <v>40</v>
      </c>
      <c r="J36" s="24" t="s">
        <v>108</v>
      </c>
      <c r="K36" s="24" t="s">
        <v>117</v>
      </c>
      <c r="L36" s="62" t="s">
        <v>109</v>
      </c>
      <c r="M36" s="24" t="s">
        <v>114</v>
      </c>
      <c r="N36" s="62" t="s">
        <v>41</v>
      </c>
      <c r="O36" s="62" t="s">
        <v>42</v>
      </c>
      <c r="P36" s="62" t="s">
        <v>43</v>
      </c>
      <c r="Q36" s="62" t="s">
        <v>44</v>
      </c>
      <c r="R36" s="81" t="s">
        <v>45</v>
      </c>
      <c r="S36" s="115" t="s">
        <v>119</v>
      </c>
      <c r="T36" s="115" t="s">
        <v>120</v>
      </c>
      <c r="U36" s="62" t="s">
        <v>46</v>
      </c>
      <c r="V36" s="62" t="s">
        <v>47</v>
      </c>
      <c r="W36" s="82" t="s">
        <v>48</v>
      </c>
      <c r="X36" s="64" t="s">
        <v>49</v>
      </c>
    </row>
    <row r="37" spans="2:24" ht="12.95" customHeight="1" x14ac:dyDescent="0.25">
      <c r="B37" s="78" t="s">
        <v>16</v>
      </c>
      <c r="C37" s="74" t="s">
        <v>50</v>
      </c>
      <c r="D37" s="67">
        <v>44</v>
      </c>
      <c r="E37" s="75">
        <f t="shared" ref="E37:E38" si="26">D37*5</f>
        <v>220</v>
      </c>
      <c r="F37" s="69" t="s">
        <v>51</v>
      </c>
      <c r="G37" s="76"/>
      <c r="H37" s="67">
        <v>3</v>
      </c>
      <c r="I37" s="67" t="s">
        <v>52</v>
      </c>
      <c r="J37" s="84"/>
      <c r="K37" s="71">
        <f t="shared" ref="K37:K38" si="27">J37*$M$6+J37</f>
        <v>0</v>
      </c>
      <c r="L37" s="77">
        <f>J37*E37</f>
        <v>0</v>
      </c>
      <c r="M37" s="72">
        <f t="shared" ref="M37:M38" si="28">K37*E37</f>
        <v>0</v>
      </c>
      <c r="N37" s="72">
        <v>0</v>
      </c>
      <c r="O37" s="25">
        <f>IF($I37="NOITE",($L37/$E37*0.2)*8*$G37,0)</f>
        <v>0</v>
      </c>
      <c r="P37" s="26">
        <f>SUM(M37:O37)</f>
        <v>0</v>
      </c>
      <c r="Q37" s="26">
        <f t="shared" ref="Q37:Q38" si="29">16.2*G37</f>
        <v>0</v>
      </c>
      <c r="R37" s="26">
        <f t="shared" ref="R37:R38" si="30">26.9*G37</f>
        <v>0</v>
      </c>
      <c r="S37" s="26"/>
      <c r="T37" s="26"/>
      <c r="U37" s="26">
        <f>P37*9%</f>
        <v>0</v>
      </c>
      <c r="V37" s="26">
        <f>P37*26.915%</f>
        <v>0</v>
      </c>
      <c r="W37" s="73">
        <f>SUM(P37:V37)</f>
        <v>0</v>
      </c>
      <c r="X37" s="27">
        <f>W37*H37</f>
        <v>0</v>
      </c>
    </row>
    <row r="38" spans="2:24" ht="12.95" customHeight="1" x14ac:dyDescent="0.25">
      <c r="B38" s="78" t="s">
        <v>17</v>
      </c>
      <c r="C38" s="74" t="s">
        <v>50</v>
      </c>
      <c r="D38" s="74">
        <v>30</v>
      </c>
      <c r="E38" s="75">
        <f t="shared" si="26"/>
        <v>150</v>
      </c>
      <c r="F38" s="69" t="s">
        <v>51</v>
      </c>
      <c r="G38" s="76"/>
      <c r="H38" s="67">
        <v>1</v>
      </c>
      <c r="I38" s="67" t="s">
        <v>52</v>
      </c>
      <c r="J38" s="71"/>
      <c r="K38" s="71">
        <f t="shared" si="27"/>
        <v>0</v>
      </c>
      <c r="L38" s="72">
        <f>J38*E38</f>
        <v>0</v>
      </c>
      <c r="M38" s="72">
        <f t="shared" si="28"/>
        <v>0</v>
      </c>
      <c r="N38" s="72">
        <v>0</v>
      </c>
      <c r="O38" s="25">
        <f>IF($I38="NOITE",($L38/$E38*0.2)*8*$G38,0)</f>
        <v>0</v>
      </c>
      <c r="P38" s="26">
        <f>SUM(M38:O38)</f>
        <v>0</v>
      </c>
      <c r="Q38" s="26">
        <f t="shared" si="29"/>
        <v>0</v>
      </c>
      <c r="R38" s="26">
        <f t="shared" si="30"/>
        <v>0</v>
      </c>
      <c r="S38" s="26"/>
      <c r="T38" s="26"/>
      <c r="U38" s="26">
        <v>0</v>
      </c>
      <c r="V38" s="26">
        <v>0</v>
      </c>
      <c r="W38" s="73">
        <f>SUM(P38:V38)</f>
        <v>0</v>
      </c>
      <c r="X38" s="27">
        <f>W38*H38</f>
        <v>0</v>
      </c>
    </row>
    <row r="39" spans="2:24" s="80" customFormat="1" ht="12.95" customHeight="1" x14ac:dyDescent="0.25">
      <c r="B39" s="79" t="s">
        <v>54</v>
      </c>
      <c r="C39" s="142"/>
      <c r="D39" s="143"/>
      <c r="E39" s="143"/>
      <c r="F39" s="143"/>
      <c r="G39" s="144"/>
      <c r="H39" s="30">
        <f>SUM(H37:H38)</f>
        <v>4</v>
      </c>
      <c r="I39" s="145"/>
      <c r="J39" s="146"/>
      <c r="K39" s="147"/>
      <c r="L39" s="29">
        <f>SUM(L37:L38)</f>
        <v>0</v>
      </c>
      <c r="M39" s="29">
        <f t="shared" ref="M39:X39" si="31">SUM(M37:M38)</f>
        <v>0</v>
      </c>
      <c r="N39" s="29">
        <f t="shared" si="31"/>
        <v>0</v>
      </c>
      <c r="O39" s="29">
        <f t="shared" si="31"/>
        <v>0</v>
      </c>
      <c r="P39" s="29">
        <f t="shared" si="31"/>
        <v>0</v>
      </c>
      <c r="Q39" s="29">
        <f t="shared" si="31"/>
        <v>0</v>
      </c>
      <c r="R39" s="29">
        <f t="shared" si="31"/>
        <v>0</v>
      </c>
      <c r="S39" s="29"/>
      <c r="T39" s="29"/>
      <c r="U39" s="29">
        <f t="shared" si="31"/>
        <v>0</v>
      </c>
      <c r="V39" s="29">
        <f t="shared" si="31"/>
        <v>0</v>
      </c>
      <c r="W39" s="29">
        <f t="shared" si="31"/>
        <v>0</v>
      </c>
      <c r="X39" s="29">
        <f t="shared" si="31"/>
        <v>0</v>
      </c>
    </row>
    <row r="40" spans="2:24" ht="7.5" customHeight="1" thickBot="1" x14ac:dyDescent="0.3"/>
    <row r="41" spans="2:24" s="80" customFormat="1" ht="15" customHeight="1" thickBot="1" x14ac:dyDescent="0.3">
      <c r="B41" s="148" t="s">
        <v>57</v>
      </c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31">
        <f>P39+P34+P20</f>
        <v>0</v>
      </c>
      <c r="Q41" s="31">
        <f t="shared" ref="Q41:X41" si="32">Q39+Q34+Q20</f>
        <v>0</v>
      </c>
      <c r="R41" s="31">
        <f t="shared" si="32"/>
        <v>0</v>
      </c>
      <c r="S41" s="31">
        <f t="shared" si="32"/>
        <v>0</v>
      </c>
      <c r="T41" s="31">
        <f t="shared" si="32"/>
        <v>0</v>
      </c>
      <c r="U41" s="31">
        <f t="shared" si="32"/>
        <v>0</v>
      </c>
      <c r="V41" s="31">
        <f t="shared" si="32"/>
        <v>0</v>
      </c>
      <c r="W41" s="31">
        <f t="shared" si="32"/>
        <v>0</v>
      </c>
      <c r="X41" s="31">
        <f t="shared" si="32"/>
        <v>0</v>
      </c>
    </row>
    <row r="42" spans="2:24" ht="9.75" customHeight="1" x14ac:dyDescent="0.25"/>
    <row r="44" spans="2:24" ht="13.5" thickBot="1" x14ac:dyDescent="0.3"/>
    <row r="45" spans="2:24" ht="16.5" thickBot="1" x14ac:dyDescent="0.3">
      <c r="B45" s="131" t="s">
        <v>58</v>
      </c>
      <c r="C45" s="132"/>
      <c r="D45" s="132"/>
      <c r="E45" s="132"/>
      <c r="F45" s="132"/>
      <c r="G45" s="132"/>
      <c r="H45" s="132"/>
      <c r="I45" s="132"/>
      <c r="J45" s="85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2"/>
      <c r="W45" s="2"/>
      <c r="X45" s="2"/>
    </row>
    <row r="46" spans="2:24" ht="42.75" customHeight="1" x14ac:dyDescent="0.25">
      <c r="B46" s="87" t="s">
        <v>33</v>
      </c>
      <c r="C46" s="88" t="s">
        <v>34</v>
      </c>
      <c r="D46" s="89" t="s">
        <v>35</v>
      </c>
      <c r="E46" s="89" t="s">
        <v>36</v>
      </c>
      <c r="F46" s="90" t="s">
        <v>39</v>
      </c>
      <c r="G46" s="90" t="s">
        <v>40</v>
      </c>
      <c r="H46" s="91" t="s">
        <v>59</v>
      </c>
      <c r="I46" s="92" t="s">
        <v>60</v>
      </c>
      <c r="J46" s="3"/>
      <c r="K46" s="3"/>
      <c r="R46" s="3"/>
      <c r="S46" s="3"/>
      <c r="T46" s="3"/>
      <c r="U46" s="23"/>
      <c r="V46" s="2"/>
      <c r="W46" s="2"/>
      <c r="X46" s="2"/>
    </row>
    <row r="47" spans="2:24" x14ac:dyDescent="0.25">
      <c r="B47" s="93" t="s">
        <v>87</v>
      </c>
      <c r="C47" s="94" t="s">
        <v>61</v>
      </c>
      <c r="D47" s="74">
        <v>44</v>
      </c>
      <c r="E47" s="75">
        <f t="shared" ref="E47:E57" si="33">D47*5</f>
        <v>220</v>
      </c>
      <c r="F47" s="95">
        <v>1</v>
      </c>
      <c r="G47" s="67" t="s">
        <v>52</v>
      </c>
      <c r="H47" s="96"/>
      <c r="I47" s="32">
        <f t="shared" ref="I47:I58" si="34">F47*H47</f>
        <v>0</v>
      </c>
      <c r="J47" s="3"/>
      <c r="K47" s="3"/>
      <c r="R47" s="3"/>
      <c r="S47" s="3"/>
      <c r="T47" s="3"/>
      <c r="U47" s="23"/>
      <c r="V47" s="2"/>
      <c r="W47" s="2"/>
      <c r="X47" s="2"/>
    </row>
    <row r="48" spans="2:24" x14ac:dyDescent="0.25">
      <c r="B48" s="93" t="s">
        <v>88</v>
      </c>
      <c r="C48" s="94" t="s">
        <v>61</v>
      </c>
      <c r="D48" s="74">
        <v>44</v>
      </c>
      <c r="E48" s="75">
        <f t="shared" si="33"/>
        <v>220</v>
      </c>
      <c r="F48" s="95">
        <v>1</v>
      </c>
      <c r="G48" s="67" t="s">
        <v>52</v>
      </c>
      <c r="H48" s="96"/>
      <c r="I48" s="32">
        <f t="shared" si="34"/>
        <v>0</v>
      </c>
      <c r="J48" s="3"/>
      <c r="K48" s="3"/>
      <c r="R48" s="3"/>
      <c r="S48" s="3"/>
      <c r="T48" s="3"/>
      <c r="U48" s="23"/>
      <c r="V48" s="2"/>
      <c r="W48" s="2"/>
      <c r="X48" s="2"/>
    </row>
    <row r="49" spans="2:24" x14ac:dyDescent="0.25">
      <c r="B49" s="93" t="s">
        <v>12</v>
      </c>
      <c r="C49" s="94" t="s">
        <v>61</v>
      </c>
      <c r="D49" s="74">
        <v>44</v>
      </c>
      <c r="E49" s="75">
        <f t="shared" si="33"/>
        <v>220</v>
      </c>
      <c r="F49" s="95">
        <v>1</v>
      </c>
      <c r="G49" s="67" t="s">
        <v>52</v>
      </c>
      <c r="H49" s="96"/>
      <c r="I49" s="32">
        <f t="shared" si="34"/>
        <v>0</v>
      </c>
      <c r="J49" s="3"/>
      <c r="K49" s="3"/>
      <c r="R49" s="3"/>
      <c r="S49" s="3"/>
      <c r="T49" s="3"/>
      <c r="U49" s="23"/>
      <c r="V49" s="2"/>
      <c r="W49" s="2"/>
      <c r="X49" s="2"/>
    </row>
    <row r="50" spans="2:24" x14ac:dyDescent="0.25">
      <c r="B50" s="93" t="s">
        <v>107</v>
      </c>
      <c r="C50" s="94" t="s">
        <v>61</v>
      </c>
      <c r="D50" s="74">
        <v>44</v>
      </c>
      <c r="E50" s="75">
        <f t="shared" si="33"/>
        <v>220</v>
      </c>
      <c r="F50" s="95">
        <v>1</v>
      </c>
      <c r="G50" s="67" t="s">
        <v>52</v>
      </c>
      <c r="H50" s="96"/>
      <c r="I50" s="32">
        <f t="shared" si="34"/>
        <v>0</v>
      </c>
      <c r="J50" s="3"/>
      <c r="K50" s="3"/>
      <c r="R50" s="3"/>
      <c r="S50" s="3"/>
      <c r="T50" s="3"/>
      <c r="U50" s="23"/>
      <c r="V50" s="2"/>
      <c r="W50" s="2"/>
      <c r="X50" s="2"/>
    </row>
    <row r="51" spans="2:24" x14ac:dyDescent="0.25">
      <c r="B51" s="93" t="s">
        <v>13</v>
      </c>
      <c r="C51" s="94" t="s">
        <v>61</v>
      </c>
      <c r="D51" s="74">
        <v>44</v>
      </c>
      <c r="E51" s="75">
        <f t="shared" si="33"/>
        <v>220</v>
      </c>
      <c r="F51" s="95">
        <v>1</v>
      </c>
      <c r="G51" s="67" t="s">
        <v>52</v>
      </c>
      <c r="H51" s="96"/>
      <c r="I51" s="32">
        <f t="shared" si="34"/>
        <v>0</v>
      </c>
      <c r="J51" s="3"/>
      <c r="K51" s="3"/>
      <c r="R51" s="3"/>
      <c r="S51" s="3"/>
      <c r="T51" s="3"/>
      <c r="U51" s="23"/>
      <c r="V51" s="2"/>
      <c r="W51" s="2"/>
      <c r="X51" s="2"/>
    </row>
    <row r="52" spans="2:24" x14ac:dyDescent="0.25">
      <c r="B52" s="97" t="s">
        <v>14</v>
      </c>
      <c r="C52" s="98" t="s">
        <v>61</v>
      </c>
      <c r="D52" s="74">
        <v>44</v>
      </c>
      <c r="E52" s="75">
        <f t="shared" si="33"/>
        <v>220</v>
      </c>
      <c r="F52" s="95">
        <v>1</v>
      </c>
      <c r="G52" s="67" t="s">
        <v>52</v>
      </c>
      <c r="H52" s="96"/>
      <c r="I52" s="32">
        <f t="shared" si="34"/>
        <v>0</v>
      </c>
      <c r="J52" s="3"/>
      <c r="K52" s="3"/>
      <c r="R52" s="3"/>
      <c r="S52" s="3"/>
      <c r="T52" s="3"/>
      <c r="U52" s="23"/>
      <c r="V52" s="2"/>
      <c r="W52" s="2"/>
      <c r="X52" s="2"/>
    </row>
    <row r="53" spans="2:24" x14ac:dyDescent="0.25">
      <c r="B53" s="93" t="s">
        <v>89</v>
      </c>
      <c r="C53" s="98" t="s">
        <v>25</v>
      </c>
      <c r="D53" s="74">
        <v>44</v>
      </c>
      <c r="E53" s="75">
        <f t="shared" si="33"/>
        <v>220</v>
      </c>
      <c r="F53" s="95">
        <v>1</v>
      </c>
      <c r="G53" s="67" t="s">
        <v>52</v>
      </c>
      <c r="H53" s="96"/>
      <c r="I53" s="32">
        <f t="shared" si="34"/>
        <v>0</v>
      </c>
      <c r="J53" s="3"/>
      <c r="K53" s="3"/>
      <c r="R53" s="3"/>
      <c r="S53" s="3"/>
      <c r="T53" s="3"/>
      <c r="U53" s="23"/>
      <c r="V53" s="2"/>
      <c r="W53" s="2"/>
      <c r="X53" s="2"/>
    </row>
    <row r="54" spans="2:24" x14ac:dyDescent="0.25">
      <c r="B54" s="93" t="s">
        <v>90</v>
      </c>
      <c r="C54" s="94" t="s">
        <v>25</v>
      </c>
      <c r="D54" s="74">
        <v>44</v>
      </c>
      <c r="E54" s="99">
        <f t="shared" si="33"/>
        <v>220</v>
      </c>
      <c r="F54" s="100">
        <v>1</v>
      </c>
      <c r="G54" s="101" t="s">
        <v>52</v>
      </c>
      <c r="H54" s="96"/>
      <c r="I54" s="32">
        <f t="shared" si="34"/>
        <v>0</v>
      </c>
      <c r="J54" s="3"/>
      <c r="K54" s="3"/>
      <c r="R54" s="3"/>
      <c r="S54" s="3"/>
      <c r="T54" s="3"/>
      <c r="U54" s="23"/>
      <c r="V54" s="2"/>
      <c r="W54" s="2"/>
      <c r="X54" s="2"/>
    </row>
    <row r="55" spans="2:24" x14ac:dyDescent="0.25">
      <c r="B55" s="93" t="s">
        <v>3</v>
      </c>
      <c r="C55" s="94" t="s">
        <v>25</v>
      </c>
      <c r="D55" s="74">
        <v>44</v>
      </c>
      <c r="E55" s="99">
        <f t="shared" si="33"/>
        <v>220</v>
      </c>
      <c r="F55" s="100">
        <v>4</v>
      </c>
      <c r="G55" s="101" t="s">
        <v>52</v>
      </c>
      <c r="H55" s="96"/>
      <c r="I55" s="32">
        <f t="shared" si="34"/>
        <v>0</v>
      </c>
      <c r="J55" s="3"/>
      <c r="K55" s="3"/>
      <c r="R55" s="3"/>
      <c r="S55" s="3"/>
      <c r="T55" s="3"/>
      <c r="U55" s="23"/>
      <c r="V55" s="2"/>
      <c r="W55" s="2"/>
      <c r="X55" s="2"/>
    </row>
    <row r="56" spans="2:24" x14ac:dyDescent="0.25">
      <c r="B56" s="93" t="s">
        <v>22</v>
      </c>
      <c r="C56" s="94" t="s">
        <v>25</v>
      </c>
      <c r="D56" s="74">
        <v>44</v>
      </c>
      <c r="E56" s="99">
        <f t="shared" si="33"/>
        <v>220</v>
      </c>
      <c r="F56" s="100">
        <v>4</v>
      </c>
      <c r="G56" s="101" t="s">
        <v>52</v>
      </c>
      <c r="H56" s="96"/>
      <c r="I56" s="32">
        <f t="shared" si="34"/>
        <v>0</v>
      </c>
      <c r="J56" s="3"/>
      <c r="K56" s="3"/>
      <c r="R56" s="3"/>
      <c r="S56" s="3"/>
      <c r="T56" s="3"/>
      <c r="U56" s="23"/>
      <c r="V56" s="2"/>
      <c r="W56" s="2"/>
      <c r="X56" s="2"/>
    </row>
    <row r="57" spans="2:24" ht="11.45" customHeight="1" x14ac:dyDescent="0.25">
      <c r="B57" s="93" t="s">
        <v>86</v>
      </c>
      <c r="C57" s="94" t="s">
        <v>25</v>
      </c>
      <c r="D57" s="74">
        <v>44</v>
      </c>
      <c r="E57" s="99">
        <f t="shared" si="33"/>
        <v>220</v>
      </c>
      <c r="F57" s="100">
        <v>4</v>
      </c>
      <c r="G57" s="101" t="s">
        <v>52</v>
      </c>
      <c r="H57" s="96"/>
      <c r="I57" s="32">
        <f t="shared" si="34"/>
        <v>0</v>
      </c>
      <c r="J57" s="3"/>
      <c r="K57" s="3"/>
      <c r="R57" s="3"/>
      <c r="S57" s="3"/>
      <c r="T57" s="3"/>
      <c r="U57" s="23"/>
      <c r="V57" s="2"/>
      <c r="W57" s="2"/>
      <c r="X57" s="2"/>
    </row>
    <row r="58" spans="2:24" ht="12" customHeight="1" thickBot="1" x14ac:dyDescent="0.3">
      <c r="B58" s="102" t="s">
        <v>15</v>
      </c>
      <c r="C58" s="103" t="s">
        <v>25</v>
      </c>
      <c r="D58" s="150" t="s">
        <v>62</v>
      </c>
      <c r="E58" s="151"/>
      <c r="F58" s="108">
        <v>5000</v>
      </c>
      <c r="G58" s="104" t="s">
        <v>52</v>
      </c>
      <c r="H58" s="105"/>
      <c r="I58" s="33">
        <f t="shared" si="34"/>
        <v>0</v>
      </c>
      <c r="J58" s="3"/>
      <c r="K58" s="3"/>
      <c r="R58" s="3"/>
      <c r="S58" s="3"/>
      <c r="T58" s="3"/>
      <c r="U58" s="23"/>
      <c r="V58" s="2"/>
      <c r="W58" s="2"/>
      <c r="X58" s="2"/>
    </row>
    <row r="59" spans="2:24" ht="15" customHeight="1" thickBot="1" x14ac:dyDescent="0.3">
      <c r="B59" s="137" t="s">
        <v>63</v>
      </c>
      <c r="C59" s="138"/>
      <c r="D59" s="138"/>
      <c r="E59" s="138"/>
      <c r="F59" s="138"/>
      <c r="G59" s="138"/>
      <c r="H59" s="138"/>
      <c r="I59" s="106">
        <f>SUM(I47:I58)</f>
        <v>0</v>
      </c>
      <c r="J59" s="3"/>
      <c r="K59" s="3"/>
      <c r="R59" s="3"/>
      <c r="S59" s="3"/>
      <c r="T59" s="3"/>
      <c r="U59" s="23"/>
      <c r="V59" s="2"/>
      <c r="W59" s="2"/>
      <c r="X59" s="2"/>
    </row>
    <row r="60" spans="2:24" ht="15.75" customHeight="1" thickBot="1" x14ac:dyDescent="0.3">
      <c r="J60" s="3"/>
      <c r="K60" s="3"/>
      <c r="R60" s="3"/>
      <c r="S60" s="3"/>
      <c r="T60" s="3"/>
      <c r="U60" s="23"/>
      <c r="V60" s="2"/>
      <c r="W60" s="2"/>
      <c r="X60" s="2"/>
    </row>
    <row r="61" spans="2:24" ht="14.25" thickBot="1" x14ac:dyDescent="0.3">
      <c r="B61" s="139" t="s">
        <v>110</v>
      </c>
      <c r="C61" s="140"/>
      <c r="D61" s="140"/>
      <c r="E61" s="140"/>
      <c r="F61" s="140"/>
      <c r="G61" s="140"/>
      <c r="H61" s="141"/>
      <c r="I61" s="107">
        <f>X41+I59</f>
        <v>0</v>
      </c>
    </row>
  </sheetData>
  <mergeCells count="14">
    <mergeCell ref="B59:H59"/>
    <mergeCell ref="B61:H61"/>
    <mergeCell ref="B35:X35"/>
    <mergeCell ref="C39:G39"/>
    <mergeCell ref="I39:K39"/>
    <mergeCell ref="B41:O41"/>
    <mergeCell ref="B45:I45"/>
    <mergeCell ref="D58:E58"/>
    <mergeCell ref="C34:G34"/>
    <mergeCell ref="B2:X4"/>
    <mergeCell ref="B5:X5"/>
    <mergeCell ref="C20:G20"/>
    <mergeCell ref="I20:K20"/>
    <mergeCell ref="B21:X2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RH -dissidio_2024_1ºano</vt:lpstr>
      <vt:lpstr>DEMONST. REMANEJ.</vt:lpstr>
      <vt:lpstr>CRONOGRAMA</vt:lpstr>
      <vt:lpstr>RH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Fernandes</dc:creator>
  <cp:lastModifiedBy>PREFEITURA</cp:lastModifiedBy>
  <cp:lastPrinted>2023-01-24T18:32:05Z</cp:lastPrinted>
  <dcterms:created xsi:type="dcterms:W3CDTF">2019-09-10T12:57:57Z</dcterms:created>
  <dcterms:modified xsi:type="dcterms:W3CDTF">2024-09-20T16:22:44Z</dcterms:modified>
</cp:coreProperties>
</file>